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045ce16bbc69f62/Documents/Graap/Budget/2026 Budget/"/>
    </mc:Choice>
  </mc:AlternateContent>
  <xr:revisionPtr revIDLastSave="0" documentId="8_{52B4A2D1-4DCD-466C-AE2A-035A7ADC11DB}" xr6:coauthVersionLast="47" xr6:coauthVersionMax="47" xr10:uidLastSave="{00000000-0000-0000-0000-000000000000}"/>
  <bookViews>
    <workbookView xWindow="-120" yWindow="-120" windowWidth="29040" windowHeight="15720" xr2:uid="{ABCF05C5-6040-4999-99D7-3CB069FCE0FC}"/>
  </bookViews>
  <sheets>
    <sheet name="Sheet1" sheetId="1" r:id="rId1"/>
  </sheets>
  <definedNames>
    <definedName name="_xlnm.Print_Titles" localSheetId="0">Sheet1!$A:$F,Sheet1!$1:$4</definedName>
    <definedName name="QB_COLUMN_59200" localSheetId="0" hidden="1">Sheet1!$G$4</definedName>
    <definedName name="QB_COLUMN_63620" localSheetId="0" hidden="1">Sheet1!#REF!</definedName>
    <definedName name="QB_COLUMN_64430" localSheetId="0" hidden="1">Sheet1!#REF!</definedName>
    <definedName name="QB_COLUMN_76210" localSheetId="0" hidden="1">Sheet1!#REF!</definedName>
    <definedName name="QB_DATA_0" localSheetId="0" hidden="1">Sheet1!$9:$9,Sheet1!$11:$11,Sheet1!$8:$8,Sheet1!$7:$7,Sheet1!$12:$12,Sheet1!#REF!,Sheet1!#REF!,Sheet1!$24:$24,Sheet1!$20:$20,Sheet1!$16:$16,Sheet1!$15:$15,Sheet1!$17:$17,Sheet1!$19:$19,Sheet1!$21:$21,Sheet1!$22:$22,Sheet1!$30:$30</definedName>
    <definedName name="QB_DATA_1" localSheetId="0" hidden="1">Sheet1!$28:$28,Sheet1!$31:$31,Sheet1!$33:$33,Sheet1!$36:$36,Sheet1!$37:$37,Sheet1!$38:$38,Sheet1!$39:$39,Sheet1!$47:$47,Sheet1!$86:$86,Sheet1!$87:$87,Sheet1!$78:$78,Sheet1!$79:$79,Sheet1!$80:$80,Sheet1!$81:$81,Sheet1!$82:$82,Sheet1!$83:$83</definedName>
    <definedName name="QB_DATA_2" localSheetId="0" hidden="1">Sheet1!$84:$84,Sheet1!$69:$69,Sheet1!$71:$71,Sheet1!$70:$70,Sheet1!$73:$73,Sheet1!$72:$72,Sheet1!$76:$76,Sheet1!$75:$75,Sheet1!$62:$62,Sheet1!$63:$63,Sheet1!$64:$64,Sheet1!$65:$65,Sheet1!$66:$66,Sheet1!$67:$67,Sheet1!$68:$68,Sheet1!$51:$51</definedName>
    <definedName name="QB_DATA_3" localSheetId="0" hidden="1">Sheet1!$53:$53,Sheet1!$54:$54,Sheet1!$55:$55,Sheet1!$56:$56,Sheet1!$57:$57,Sheet1!$58:$58,Sheet1!$59:$59,Sheet1!#REF!,Sheet1!$92:$92,Sheet1!$93:$93,Sheet1!$94:$94,Sheet1!$97:$97,Sheet1!$99:$99,Sheet1!$100:$100,Sheet1!$101:$101,Sheet1!#REF!</definedName>
    <definedName name="QB_DATA_4" localSheetId="0" hidden="1">Sheet1!$109:$109,Sheet1!$113:$113,Sheet1!$116:$116,Sheet1!$119:$119,Sheet1!$121:$121,Sheet1!$124:$124,Sheet1!#REF!,Sheet1!#REF!,Sheet1!#REF!,Sheet1!#REF!,Sheet1!#REF!,Sheet1!#REF!,Sheet1!#REF!,Sheet1!#REF!,Sheet1!#REF!</definedName>
    <definedName name="QB_FORMULA_0" localSheetId="0" hidden="1">Sheet1!#REF!,Sheet1!#REF!,Sheet1!#REF!,Sheet1!#REF!,Sheet1!#REF!,Sheet1!#REF!,Sheet1!#REF!,Sheet1!#REF!,Sheet1!#REF!,Sheet1!#REF!,Sheet1!$G$12,Sheet1!#REF!,Sheet1!#REF!,Sheet1!#REF!,Sheet1!#REF!,Sheet1!#REF!</definedName>
    <definedName name="QB_FORMULA_1" localSheetId="0" hidden="1">Sheet1!#REF!,Sheet1!#REF!,Sheet1!#REF!,Sheet1!#REF!,Sheet1!#REF!,Sheet1!#REF!,Sheet1!#REF!,Sheet1!#REF!,Sheet1!#REF!,Sheet1!#REF!,Sheet1!#REF!,Sheet1!#REF!,Sheet1!#REF!,Sheet1!#REF!,Sheet1!$G$25,Sheet1!#REF!</definedName>
    <definedName name="QB_FORMULA_10" localSheetId="0" hidden="1">Sheet1!#REF!,Sheet1!#REF!,Sheet1!#REF!,Sheet1!#REF!,Sheet1!#REF!,Sheet1!$G$113,Sheet1!#REF!,Sheet1!#REF!,Sheet1!#REF!,Sheet1!#REF!,Sheet1!#REF!,Sheet1!$G$116,Sheet1!#REF!,Sheet1!#REF!,Sheet1!#REF!,Sheet1!#REF!</definedName>
    <definedName name="QB_FORMULA_11" localSheetId="0" hidden="1">Sheet1!#REF!,Sheet1!$G$119,Sheet1!#REF!,Sheet1!#REF!,Sheet1!#REF!,Sheet1!#REF!,Sheet1!#REF!,Sheet1!$G$124,Sheet1!#REF!,Sheet1!#REF!,Sheet1!#REF!,Sheet1!$G$125,Sheet1!#REF!,Sheet1!#REF!,Sheet1!#REF!,Sheet1!#REF!</definedName>
    <definedName name="QB_FORMULA_12" localSheetId="0" hidden="1">Sheet1!#REF!,Sheet1!#REF!,Sheet1!#REF!,Sheet1!#REF!,Sheet1!#REF!,Sheet1!#REF!,Sheet1!#REF!,Sheet1!#REF!,Sheet1!#REF!,Sheet1!#REF!,Sheet1!#REF!,Sheet1!#REF!</definedName>
    <definedName name="QB_FORMULA_2" localSheetId="0" hidden="1">Sheet1!#REF!,Sheet1!#REF!,Sheet1!#REF!,Sheet1!#REF!,Sheet1!#REF!,Sheet1!#REF!,Sheet1!#REF!,Sheet1!#REF!,Sheet1!$G$33,Sheet1!#REF!,Sheet1!#REF!,Sheet1!#REF!,Sheet1!#REF!,Sheet1!#REF!,Sheet1!$G$36,Sheet1!#REF!</definedName>
    <definedName name="QB_FORMULA_3" localSheetId="0" hidden="1">Sheet1!#REF!,Sheet1!#REF!,Sheet1!#REF!,Sheet1!#REF!,Sheet1!#REF!,Sheet1!#REF!,Sheet1!#REF!,Sheet1!#REF!,Sheet1!$G$42,Sheet1!#REF!,Sheet1!#REF!,Sheet1!#REF!,Sheet1!$G$47,Sheet1!#REF!,Sheet1!#REF!,Sheet1!#REF!</definedName>
    <definedName name="QB_FORMULA_4" localSheetId="0" hidden="1">Sheet1!#REF!,Sheet1!#REF!,Sheet1!$G$89,Sheet1!#REF!,Sheet1!#REF!,Sheet1!#REF!,Sheet1!#REF!,Sheet1!#REF!,Sheet1!#REF!,Sheet1!#REF!,Sheet1!#REF!,Sheet1!#REF!,Sheet1!#REF!,Sheet1!#REF!,Sheet1!#REF!,Sheet1!#REF!</definedName>
    <definedName name="QB_FORMULA_5" localSheetId="0" hidden="1">Sheet1!#REF!,Sheet1!#REF!,Sheet1!$G$85,Sheet1!#REF!,Sheet1!#REF!,Sheet1!#REF!,Sheet1!#REF!,Sheet1!#REF!,Sheet1!#REF!,Sheet1!#REF!,Sheet1!#REF!,Sheet1!#REF!,Sheet1!#REF!,Sheet1!#REF!,Sheet1!#REF!,Sheet1!#REF!</definedName>
    <definedName name="QB_FORMULA_6" localSheetId="0" hidden="1">Sheet1!$G$77,Sheet1!#REF!,Sheet1!#REF!,Sheet1!#REF!,Sheet1!#REF!,Sheet1!#REF!,Sheet1!#REF!,Sheet1!#REF!,Sheet1!#REF!,Sheet1!#REF!,Sheet1!#REF!,Sheet1!#REF!,Sheet1!#REF!,Sheet1!#REF!,Sheet1!$G$68,Sheet1!#REF!</definedName>
    <definedName name="QB_FORMULA_7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8" localSheetId="0" hidden="1">Sheet1!#REF!,Sheet1!#REF!,Sheet1!$G$59,Sheet1!#REF!,Sheet1!#REF!,Sheet1!#REF!,Sheet1!$G$90,Sheet1!#REF!,Sheet1!#REF!,Sheet1!#REF!,Sheet1!#REF!,Sheet1!#REF!,Sheet1!#REF!,Sheet1!#REF!,Sheet1!#REF!,Sheet1!#REF!</definedName>
    <definedName name="QB_FORMULA_9" localSheetId="0" hidden="1">Sheet1!#REF!,Sheet1!#REF!,Sheet1!#REF!,Sheet1!$G$97,Sheet1!#REF!,Sheet1!#REF!,Sheet1!#REF!,Sheet1!#REF!,Sheet1!#REF!,Sheet1!#REF!,Sheet1!#REF!,Sheet1!#REF!,Sheet1!#REF!,Sheet1!#REF!,Sheet1!#REF!,Sheet1!$G$109</definedName>
    <definedName name="QB_ROW_100250" localSheetId="0" hidden="1">Sheet1!$F$65</definedName>
    <definedName name="QB_ROW_102250" localSheetId="0" hidden="1">Sheet1!$F$66</definedName>
    <definedName name="QB_ROW_103040" localSheetId="0" hidden="1">Sheet1!$E$69</definedName>
    <definedName name="QB_ROW_103250" localSheetId="0" hidden="1">Sheet1!#REF!</definedName>
    <definedName name="QB_ROW_103340" localSheetId="0" hidden="1">Sheet1!$E$77</definedName>
    <definedName name="QB_ROW_104250" localSheetId="0" hidden="1">Sheet1!$F$72</definedName>
    <definedName name="QB_ROW_107250" localSheetId="0" hidden="1">Sheet1!$F$76</definedName>
    <definedName name="QB_ROW_109250" localSheetId="0" hidden="1">Sheet1!$F$75</definedName>
    <definedName name="QB_ROW_110250" localSheetId="0" hidden="1">Sheet1!$F$87</definedName>
    <definedName name="QB_ROW_111040" localSheetId="0" hidden="1">Sheet1!$E$78</definedName>
    <definedName name="QB_ROW_111250" localSheetId="0" hidden="1">Sheet1!#REF!</definedName>
    <definedName name="QB_ROW_111340" localSheetId="0" hidden="1">Sheet1!$E$85</definedName>
    <definedName name="QB_ROW_113250" localSheetId="0" hidden="1">Sheet1!$F$84</definedName>
    <definedName name="QB_ROW_114040" localSheetId="0" hidden="1">Sheet1!$E$86</definedName>
    <definedName name="QB_ROW_114340" localSheetId="0" hidden="1">Sheet1!$E$89</definedName>
    <definedName name="QB_ROW_115030" localSheetId="0" hidden="1">Sheet1!$D$91</definedName>
    <definedName name="QB_ROW_115330" localSheetId="0" hidden="1">Sheet1!#REF!</definedName>
    <definedName name="QB_ROW_116030" localSheetId="0" hidden="1">Sheet1!#REF!</definedName>
    <definedName name="QB_ROW_116330" localSheetId="0" hidden="1">Sheet1!$D$109</definedName>
    <definedName name="QB_ROW_117250" localSheetId="0" hidden="1">Sheet1!$F$100</definedName>
    <definedName name="QB_ROW_120240" localSheetId="0" hidden="1">Sheet1!$E$112</definedName>
    <definedName name="QB_ROW_121030" localSheetId="0" hidden="1">Sheet1!$D$110</definedName>
    <definedName name="QB_ROW_121330" localSheetId="0" hidden="1">Sheet1!#REF!</definedName>
    <definedName name="QB_ROW_125030" localSheetId="0" hidden="1">Sheet1!$J$117</definedName>
    <definedName name="QB_ROW_125330" localSheetId="0" hidden="1">Sheet1!$D$119</definedName>
    <definedName name="QB_ROW_126030" localSheetId="0" hidden="1">Sheet1!$D$120</definedName>
    <definedName name="QB_ROW_126330" localSheetId="0" hidden="1">Sheet1!$D$124</definedName>
    <definedName name="QB_ROW_127030" localSheetId="0" hidden="1">Sheet1!$D$129</definedName>
    <definedName name="QB_ROW_127330" localSheetId="0" hidden="1">Sheet1!$D$130</definedName>
    <definedName name="QB_ROW_128250" localSheetId="0" hidden="1">Sheet1!$F$79</definedName>
    <definedName name="QB_ROW_129250" localSheetId="0" hidden="1">Sheet1!$F$80</definedName>
    <definedName name="QB_ROW_130250" localSheetId="0" hidden="1">Sheet1!$F$81</definedName>
    <definedName name="QB_ROW_131250" localSheetId="0" hidden="1">Sheet1!$F$82</definedName>
    <definedName name="QB_ROW_132250" localSheetId="0" hidden="1">Sheet1!$F$73</definedName>
    <definedName name="QB_ROW_133250" localSheetId="0" hidden="1">Sheet1!$F$54</definedName>
    <definedName name="QB_ROW_135250" localSheetId="0" hidden="1">Sheet1!$F$55</definedName>
    <definedName name="QB_ROW_136250" localSheetId="0" hidden="1">Sheet1!$F$101</definedName>
    <definedName name="QB_ROW_137340" localSheetId="0" hidden="1">Sheet1!$E$92</definedName>
    <definedName name="QB_ROW_138240" localSheetId="0" hidden="1">Sheet1!$E$93</definedName>
    <definedName name="QB_ROW_139240" localSheetId="0" hidden="1">Sheet1!$E$95</definedName>
    <definedName name="QB_ROW_140040" localSheetId="0" hidden="1">Sheet1!$E$99</definedName>
    <definedName name="QB_ROW_140250" localSheetId="0" hidden="1">Sheet1!#REF!</definedName>
    <definedName name="QB_ROW_140340" localSheetId="0" hidden="1">Sheet1!$E$109</definedName>
    <definedName name="QB_ROW_142040" localSheetId="0" hidden="1">Sheet1!$E$61</definedName>
    <definedName name="QB_ROW_142340" localSheetId="0" hidden="1">Sheet1!$E$68</definedName>
    <definedName name="QB_ROW_143250" localSheetId="0" hidden="1">Sheet1!$F$67</definedName>
    <definedName name="QB_ROW_144240" localSheetId="0" hidden="1">Sheet1!$E$115</definedName>
    <definedName name="QB_ROW_145250" localSheetId="0" hidden="1">Sheet1!#REF!</definedName>
    <definedName name="QB_ROW_153240" localSheetId="0" hidden="1">Sheet1!$E$94</definedName>
    <definedName name="QB_ROW_154240" localSheetId="0" hidden="1">Sheet1!$E$40</definedName>
    <definedName name="QB_ROW_155030" localSheetId="0" hidden="1">Sheet1!$D$14</definedName>
    <definedName name="QB_ROW_155330" localSheetId="0" hidden="1">Sheet1!$D$22</definedName>
    <definedName name="QB_ROW_157250" localSheetId="0" hidden="1">Sheet1!$F$83</definedName>
    <definedName name="QB_ROW_159240" localSheetId="0" hidden="1">Sheet1!$E$39</definedName>
    <definedName name="QB_ROW_160240" localSheetId="0" hidden="1">Sheet1!$E$110</definedName>
    <definedName name="QB_ROW_161240" localSheetId="0" hidden="1">Sheet1!#REF!</definedName>
    <definedName name="QB_ROW_162030" localSheetId="0" hidden="1">Sheet1!#REF!</definedName>
    <definedName name="QB_ROW_162330" localSheetId="0" hidden="1">Sheet1!#REF!</definedName>
    <definedName name="QB_ROW_171250" localSheetId="0" hidden="1">Sheet1!#REF!</definedName>
    <definedName name="QB_ROW_173240" localSheetId="0" hidden="1">Sheet1!#REF!</definedName>
    <definedName name="QB_ROW_174240" localSheetId="0" hidden="1">Sheet1!#REF!</definedName>
    <definedName name="QB_ROW_176240" localSheetId="0" hidden="1">Sheet1!#REF!</definedName>
    <definedName name="QB_ROW_177240" localSheetId="0" hidden="1">Sheet1!#REF!</definedName>
    <definedName name="QB_ROW_178240" localSheetId="0" hidden="1">Sheet1!#REF!</definedName>
    <definedName name="QB_ROW_179240" localSheetId="0" hidden="1">Sheet1!#REF!</definedName>
    <definedName name="QB_ROW_180240" localSheetId="0" hidden="1">Sheet1!#REF!</definedName>
    <definedName name="QB_ROW_18301" localSheetId="0" hidden="1">Sheet1!#REF!</definedName>
    <definedName name="QB_ROW_184240" localSheetId="0" hidden="1">Sheet1!#REF!</definedName>
    <definedName name="QB_ROW_185240" localSheetId="0" hidden="1">Sheet1!$E$8</definedName>
    <definedName name="QB_ROW_186240" localSheetId="0" hidden="1">Sheet1!$E$7</definedName>
    <definedName name="QB_ROW_187030" localSheetId="0" hidden="1">Sheet1!#REF!</definedName>
    <definedName name="QB_ROW_187330" localSheetId="0" hidden="1">Sheet1!#REF!</definedName>
    <definedName name="QB_ROW_19011" localSheetId="0" hidden="1">Sheet1!#REF!</definedName>
    <definedName name="QB_ROW_190240" localSheetId="0" hidden="1">Sheet1!$E$16</definedName>
    <definedName name="QB_ROW_192240" localSheetId="0" hidden="1">Sheet1!$E$118</definedName>
    <definedName name="QB_ROW_19311" localSheetId="0" hidden="1">Sheet1!$B$125</definedName>
    <definedName name="QB_ROW_193240" localSheetId="0" hidden="1">Sheet1!$E$20</definedName>
    <definedName name="QB_ROW_195240" localSheetId="0" hidden="1">Sheet1!#REF!</definedName>
    <definedName name="QB_ROW_196240" localSheetId="0" hidden="1">Sheet1!$E$121</definedName>
    <definedName name="QB_ROW_197240" localSheetId="0" hidden="1">Sheet1!$E$123</definedName>
    <definedName name="QB_ROW_199030" localSheetId="0" hidden="1">Sheet1!$D$6</definedName>
    <definedName name="QB_ROW_199330" localSheetId="0" hidden="1">Sheet1!$D$12</definedName>
    <definedName name="QB_ROW_200030" localSheetId="0" hidden="1">Sheet1!$D$42</definedName>
    <definedName name="QB_ROW_20021" localSheetId="0" hidden="1">Sheet1!$C$5</definedName>
    <definedName name="QB_ROW_200330" localSheetId="0" hidden="1">Sheet1!#REF!</definedName>
    <definedName name="QB_ROW_201230" localSheetId="0" hidden="1">Sheet1!$D$41</definedName>
    <definedName name="QB_ROW_20321" localSheetId="0" hidden="1">Sheet1!$C$40</definedName>
    <definedName name="QB_ROW_203240" localSheetId="0" hidden="1">Sheet1!#REF!</definedName>
    <definedName name="QB_ROW_206240" localSheetId="0" hidden="1">Sheet1!$E$9</definedName>
    <definedName name="QB_ROW_21021" localSheetId="0" hidden="1">Sheet1!$C$41</definedName>
    <definedName name="QB_ROW_212240" localSheetId="0" hidden="1">Sheet1!$E$24</definedName>
    <definedName name="QB_ROW_21321" localSheetId="0" hidden="1">Sheet1!$C$125</definedName>
    <definedName name="QB_ROW_217250" localSheetId="0" hidden="1">Sheet1!$F$102</definedName>
    <definedName name="QB_ROW_22011" localSheetId="0" hidden="1">Sheet1!$B$131</definedName>
    <definedName name="QB_ROW_22311" localSheetId="0" hidden="1">Sheet1!#REF!</definedName>
    <definedName name="QB_ROW_226250" localSheetId="0" hidden="1">Sheet1!$F$70</definedName>
    <definedName name="QB_ROW_229250" localSheetId="0" hidden="1">Sheet1!$F$71</definedName>
    <definedName name="QB_ROW_23021" localSheetId="0" hidden="1">Sheet1!$C$133</definedName>
    <definedName name="QB_ROW_230240" localSheetId="0" hidden="1">Sheet1!#REF!</definedName>
    <definedName name="QB_ROW_231240" localSheetId="0" hidden="1">Sheet1!#REF!</definedName>
    <definedName name="QB_ROW_23321" localSheetId="0" hidden="1">Sheet1!#REF!</definedName>
    <definedName name="QB_ROW_24021" localSheetId="0" hidden="1">Sheet1!#REF!</definedName>
    <definedName name="QB_ROW_24321" localSheetId="0" hidden="1">Sheet1!#REF!</definedName>
    <definedName name="QB_ROW_49240" localSheetId="0" hidden="1">Sheet1!$E$11</definedName>
    <definedName name="QB_ROW_50240" localSheetId="0" hidden="1">Sheet1!$E$15</definedName>
    <definedName name="QB_ROW_52240" localSheetId="0" hidden="1">Sheet1!$E$17</definedName>
    <definedName name="QB_ROW_55240" localSheetId="0" hidden="1">Sheet1!$E$19</definedName>
    <definedName name="QB_ROW_56240" localSheetId="0" hidden="1">Sheet1!$E$21</definedName>
    <definedName name="QB_ROW_64240" localSheetId="0" hidden="1">Sheet1!$E$22</definedName>
    <definedName name="QB_ROW_68030" localSheetId="0" hidden="1">Sheet1!$D$26</definedName>
    <definedName name="QB_ROW_68330" localSheetId="0" hidden="1">Sheet1!$D$31</definedName>
    <definedName name="QB_ROW_69240" localSheetId="0" hidden="1">Sheet1!$E$28</definedName>
    <definedName name="QB_ROW_71240" localSheetId="0" hidden="1">Sheet1!$E$31</definedName>
    <definedName name="QB_ROW_72240" localSheetId="0" hidden="1">Sheet1!$E$32</definedName>
    <definedName name="QB_ROW_74030" localSheetId="0" hidden="1">Sheet1!$D$32</definedName>
    <definedName name="QB_ROW_74330" localSheetId="0" hidden="1">Sheet1!$D$34</definedName>
    <definedName name="QB_ROW_79240" localSheetId="0" hidden="1">Sheet1!$E$37</definedName>
    <definedName name="QB_ROW_82030" localSheetId="0" hidden="1">Sheet1!$D$35</definedName>
    <definedName name="QB_ROW_82330" localSheetId="0" hidden="1">Sheet1!$D$38</definedName>
    <definedName name="QB_ROW_83240" localSheetId="0" hidden="1">Sheet1!$E$38</definedName>
    <definedName name="QB_ROW_85240" localSheetId="0" hidden="1">Sheet1!$E$41</definedName>
    <definedName name="QB_ROW_86040" localSheetId="0" hidden="1">Sheet1!$E$51</definedName>
    <definedName name="QB_ROW_86340" localSheetId="0" hidden="1">Sheet1!$D$90</definedName>
    <definedName name="QB_ROW_87250" localSheetId="0" hidden="1">Sheet1!$F$52</definedName>
    <definedName name="QB_ROW_88250" localSheetId="0" hidden="1">Sheet1!$F$56</definedName>
    <definedName name="QB_ROW_89250" localSheetId="0" hidden="1">Sheet1!$F$53</definedName>
    <definedName name="QB_ROW_90250" localSheetId="0" hidden="1">Sheet1!$F$57</definedName>
    <definedName name="QB_ROW_91250" localSheetId="0" hidden="1">Sheet1!$F$58</definedName>
    <definedName name="QB_ROW_93240" localSheetId="0" hidden="1">Sheet1!$E$60</definedName>
    <definedName name="QB_ROW_94250" localSheetId="0" hidden="1">Sheet1!$F$62</definedName>
    <definedName name="QB_ROW_97250" localSheetId="0" hidden="1">Sheet1!$F$63</definedName>
    <definedName name="QB_ROW_99250" localSheetId="0" hidden="1">Sheet1!$F$64</definedName>
    <definedName name="QBCANSUPPORTUPDATE" localSheetId="0">TRUE</definedName>
    <definedName name="QBCOMPANYFILENAME" localSheetId="0">"C:\Town of Newport 2024\Quickbooks\Town of Newport October Budget 2024.QBW"</definedName>
    <definedName name="QBENDDATE" localSheetId="0">20231231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"9e83937d2e1740d8b805d445a13a3281"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6</definedName>
    <definedName name="QBSTARTDATE" localSheetId="0">20230101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1" l="1"/>
  <c r="M104" i="1"/>
  <c r="M105" i="1"/>
  <c r="M56" i="1"/>
  <c r="M87" i="1"/>
  <c r="M75" i="1"/>
  <c r="M70" i="1"/>
  <c r="M40" i="1"/>
  <c r="S60" i="1"/>
  <c r="S119" i="1"/>
  <c r="S127" i="1"/>
  <c r="S123" i="1"/>
  <c r="S122" i="1"/>
  <c r="S121" i="1"/>
  <c r="S118" i="1"/>
  <c r="S115" i="1"/>
  <c r="S116" i="1" s="1"/>
  <c r="S112" i="1"/>
  <c r="S111" i="1"/>
  <c r="S110" i="1"/>
  <c r="S107" i="1"/>
  <c r="S106" i="1"/>
  <c r="S105" i="1"/>
  <c r="S104" i="1"/>
  <c r="S103" i="1"/>
  <c r="S102" i="1"/>
  <c r="S101" i="1"/>
  <c r="S96" i="1"/>
  <c r="S100" i="1"/>
  <c r="S95" i="1"/>
  <c r="S94" i="1"/>
  <c r="S93" i="1"/>
  <c r="S92" i="1"/>
  <c r="S88" i="1"/>
  <c r="S87" i="1"/>
  <c r="S86" i="1"/>
  <c r="S84" i="1"/>
  <c r="S83" i="1"/>
  <c r="S82" i="1"/>
  <c r="S81" i="1"/>
  <c r="S80" i="1"/>
  <c r="S79" i="1"/>
  <c r="S76" i="1"/>
  <c r="S75" i="1"/>
  <c r="S74" i="1"/>
  <c r="S73" i="1"/>
  <c r="S72" i="1"/>
  <c r="S71" i="1"/>
  <c r="S70" i="1"/>
  <c r="S67" i="1"/>
  <c r="S66" i="1"/>
  <c r="S65" i="1"/>
  <c r="S64" i="1"/>
  <c r="S63" i="1"/>
  <c r="S62" i="1"/>
  <c r="S58" i="1"/>
  <c r="S57" i="1"/>
  <c r="S56" i="1"/>
  <c r="S55" i="1"/>
  <c r="S54" i="1"/>
  <c r="S53" i="1"/>
  <c r="S52" i="1"/>
  <c r="S46" i="1"/>
  <c r="S128" i="1"/>
  <c r="M124" i="1"/>
  <c r="Q124" i="1"/>
  <c r="Q128" i="1"/>
  <c r="S35" i="1"/>
  <c r="S124" i="1" l="1"/>
  <c r="S108" i="1"/>
  <c r="S68" i="1"/>
  <c r="S97" i="1"/>
  <c r="S85" i="1"/>
  <c r="S59" i="1"/>
  <c r="S77" i="1"/>
  <c r="S89" i="1"/>
  <c r="S90" i="1" l="1"/>
  <c r="S41" i="1"/>
  <c r="S40" i="1"/>
  <c r="S39" i="1"/>
  <c r="S38" i="1"/>
  <c r="S36" i="1"/>
  <c r="S32" i="1"/>
  <c r="S31" i="1"/>
  <c r="S30" i="1"/>
  <c r="S29" i="1"/>
  <c r="S28" i="1"/>
  <c r="S27" i="1"/>
  <c r="S24" i="1"/>
  <c r="S23" i="1"/>
  <c r="S22" i="1"/>
  <c r="S21" i="1"/>
  <c r="S20" i="1"/>
  <c r="S19" i="1"/>
  <c r="S18" i="1"/>
  <c r="S17" i="1"/>
  <c r="S16" i="1"/>
  <c r="S15" i="1"/>
  <c r="S11" i="1"/>
  <c r="S10" i="1"/>
  <c r="S9" i="1"/>
  <c r="S8" i="1"/>
  <c r="S7" i="1"/>
  <c r="S12" i="1" s="1"/>
  <c r="M8" i="1"/>
  <c r="G143" i="1"/>
  <c r="G113" i="1"/>
  <c r="G90" i="1"/>
  <c r="Q89" i="1"/>
  <c r="O89" i="1"/>
  <c r="G89" i="1"/>
  <c r="O47" i="1"/>
  <c r="G47" i="1"/>
  <c r="O128" i="1"/>
  <c r="M128" i="1"/>
  <c r="Q109" i="1"/>
  <c r="G109" i="1"/>
  <c r="M109" i="1"/>
  <c r="O109" i="1"/>
  <c r="O108" i="1"/>
  <c r="M88" i="1"/>
  <c r="M89" i="1" s="1"/>
  <c r="O124" i="1"/>
  <c r="Q108" i="1"/>
  <c r="M108" i="1"/>
  <c r="G108" i="1"/>
  <c r="Q97" i="1"/>
  <c r="G97" i="1"/>
  <c r="M97" i="1"/>
  <c r="O97" i="1"/>
  <c r="Q33" i="1"/>
  <c r="O33" i="1"/>
  <c r="M33" i="1"/>
  <c r="G33" i="1"/>
  <c r="Q25" i="1"/>
  <c r="G25" i="1"/>
  <c r="O25" i="1"/>
  <c r="M25" i="1"/>
  <c r="Q46" i="1"/>
  <c r="O46" i="1"/>
  <c r="M46" i="1"/>
  <c r="G46" i="1"/>
  <c r="Q77" i="1"/>
  <c r="G124" i="1"/>
  <c r="Q42" i="1"/>
  <c r="S109" i="1" l="1"/>
  <c r="S113" i="1" s="1"/>
  <c r="S131" i="1" s="1"/>
  <c r="S42" i="1"/>
  <c r="S33" i="1"/>
  <c r="S25" i="1"/>
  <c r="M12" i="1"/>
  <c r="Q119" i="1"/>
  <c r="Q116" i="1"/>
  <c r="Q59" i="1"/>
  <c r="Q68" i="1"/>
  <c r="Q85" i="1"/>
  <c r="Q36" i="1"/>
  <c r="Q12" i="1"/>
  <c r="Q47" i="1" s="1"/>
  <c r="O119" i="1"/>
  <c r="M119" i="1"/>
  <c r="O116" i="1"/>
  <c r="M116" i="1"/>
  <c r="O59" i="1"/>
  <c r="O90" i="1" s="1"/>
  <c r="M59" i="1"/>
  <c r="O68" i="1"/>
  <c r="M68" i="1"/>
  <c r="O77" i="1"/>
  <c r="M77" i="1"/>
  <c r="O85" i="1"/>
  <c r="M85" i="1"/>
  <c r="O42" i="1"/>
  <c r="M42" i="1"/>
  <c r="O36" i="1"/>
  <c r="M36" i="1"/>
  <c r="O12" i="1"/>
  <c r="G119" i="1"/>
  <c r="G116" i="1"/>
  <c r="G68" i="1"/>
  <c r="G77" i="1"/>
  <c r="G85" i="1"/>
  <c r="G42" i="1"/>
  <c r="G36" i="1"/>
  <c r="G12" i="1"/>
  <c r="M47" i="1" l="1"/>
  <c r="S47" i="1"/>
  <c r="S133" i="1" s="1"/>
  <c r="Q90" i="1"/>
  <c r="M90" i="1"/>
  <c r="G59" i="1" l="1"/>
  <c r="M113" i="1"/>
  <c r="M131" i="1" s="1"/>
  <c r="O113" i="1"/>
  <c r="O131" i="1" s="1"/>
  <c r="O133" i="1" s="1"/>
  <c r="Q113" i="1"/>
  <c r="Q131" i="1" s="1"/>
  <c r="Q133" i="1" s="1"/>
  <c r="G131" i="1" l="1"/>
  <c r="G133" i="1" s="1"/>
  <c r="M133" i="1"/>
</calcChain>
</file>

<file path=xl/sharedStrings.xml><?xml version="1.0" encoding="utf-8"?>
<sst xmlns="http://schemas.openxmlformats.org/spreadsheetml/2006/main" count="183" uniqueCount="138">
  <si>
    <t>Income</t>
  </si>
  <si>
    <t>41000 · TAXES</t>
  </si>
  <si>
    <t>41151 · Private Forest Crop/Mngd Forest</t>
  </si>
  <si>
    <t>41810 · Pers. Prop. Tax Interest</t>
  </si>
  <si>
    <t>41140 · Mobile Home Fees</t>
  </si>
  <si>
    <t>41110 · Town Property taxes</t>
  </si>
  <si>
    <t>Total 41000 · TAXES</t>
  </si>
  <si>
    <t>43000 · INTERGOVERNMENTAL REVENUES</t>
  </si>
  <si>
    <t>43710 · County Grants/Aids-Bridges/Hwy</t>
  </si>
  <si>
    <t>43534 · LRIP/TRIP</t>
  </si>
  <si>
    <t>43420 · State Fire Insurance Tax</t>
  </si>
  <si>
    <t>43410 · State Shared Revenues</t>
  </si>
  <si>
    <t>43430 · state shared taxes/comp. aid</t>
  </si>
  <si>
    <t>43531 · State Gen. Transportation Aid</t>
  </si>
  <si>
    <t>43545 · State Grant -Recycling</t>
  </si>
  <si>
    <t>43650 · Managed Forest State pmnt</t>
  </si>
  <si>
    <t>Total 43000 · INTERGOVERNMENTAL REVENUES</t>
  </si>
  <si>
    <t>44000 · LICENSES &amp; PERMITS</t>
  </si>
  <si>
    <t>44101 · Liquor/Beer/Cig License</t>
  </si>
  <si>
    <t>44200 · Dog Licenses</t>
  </si>
  <si>
    <t>44300 · Building Permits and Fees</t>
  </si>
  <si>
    <t>Total 44000 · LICENSES &amp; PERMITS</t>
  </si>
  <si>
    <t>46000 · PUBLIC CHARGES FOR SERVICES</t>
  </si>
  <si>
    <t>46420 · Garbage/Recycling (curbside)</t>
  </si>
  <si>
    <t>Total 46000 · PUBLIC CHARGES FOR SERVICES</t>
  </si>
  <si>
    <t>48000 · MISCELLANEOUS REVENUES</t>
  </si>
  <si>
    <t>48110 · Interest Income</t>
  </si>
  <si>
    <t>48130 · Int on special assess's/charges</t>
  </si>
  <si>
    <t>48200 · Rent</t>
  </si>
  <si>
    <t>48900 · Other Misc. Revenues</t>
  </si>
  <si>
    <t>Total 48000 · MISCELLANEOUS REVENUES</t>
  </si>
  <si>
    <t>Total Income</t>
  </si>
  <si>
    <t>Expense</t>
  </si>
  <si>
    <t>51000 · GENERAL GOVERNMENT</t>
  </si>
  <si>
    <t>51900 · OTHER (General Government)</t>
  </si>
  <si>
    <t>51938 · Insurance, General</t>
  </si>
  <si>
    <t>Total 51900 · OTHER (General Government)</t>
  </si>
  <si>
    <t>51600 · GENERAL BLDG (Town Hall)</t>
  </si>
  <si>
    <t>51611 · Town Hall Fuel</t>
  </si>
  <si>
    <t>51612 · Town Hall Electric</t>
  </si>
  <si>
    <t>51613 · Town Hall Maintenance</t>
  </si>
  <si>
    <t>51614 · Town Hall Telephone</t>
  </si>
  <si>
    <t>51615 · Internet</t>
  </si>
  <si>
    <t>51620 · Town Hall Misc. Supplies</t>
  </si>
  <si>
    <t>Total 51600 · GENERAL BLDG (Town Hall)</t>
  </si>
  <si>
    <t>51500 · FINANCIAL ADMINISTRATION</t>
  </si>
  <si>
    <t>51450 · Computer Software</t>
  </si>
  <si>
    <t>51524 · Bank Service Charges</t>
  </si>
  <si>
    <t>51520 · Treasurer Salary</t>
  </si>
  <si>
    <t>51531 · Tax Mailing</t>
  </si>
  <si>
    <t>51530 · Assessor Salary or Contract</t>
  </si>
  <si>
    <t>Total 51500 · FINANCIAL ADMINISTRATION</t>
  </si>
  <si>
    <t>51400 · GENERAL ADMINISTRATION</t>
  </si>
  <si>
    <t>51410 · Clerk Salary</t>
  </si>
  <si>
    <t>51430 · Published Notices</t>
  </si>
  <si>
    <t>51440 · Election Expenses</t>
  </si>
  <si>
    <t>51441 · Election Salaries</t>
  </si>
  <si>
    <t>51442 · SVRS Maintenance Fee</t>
  </si>
  <si>
    <t>51445 · Office Supplies</t>
  </si>
  <si>
    <t>Total 51400 · GENERAL ADMINISTRATION</t>
  </si>
  <si>
    <t>51300 · LEGAL &amp; ATTORNEY FEES</t>
  </si>
  <si>
    <t>51100 · LEGISLATIVE (BOARD)</t>
  </si>
  <si>
    <t>51110 · Board Salaries</t>
  </si>
  <si>
    <t>51111 · Board Expenses</t>
  </si>
  <si>
    <t>51112 · Board Travel &amp; Meeting Expenses</t>
  </si>
  <si>
    <t>51113 · Board Payroll Taxes</t>
  </si>
  <si>
    <t>51120 · Per Diems</t>
  </si>
  <si>
    <t>51140 · Continuing Education</t>
  </si>
  <si>
    <t>51150 · Dues (WTA,MTAW,WMCA, ETC)</t>
  </si>
  <si>
    <t>Total 51100 · LEGISLATIVE (BOARD)</t>
  </si>
  <si>
    <t>Total 51000 · GENERAL GOVERNMENT</t>
  </si>
  <si>
    <t>59900 · OTHER FINANCING USES</t>
  </si>
  <si>
    <t>Total 59900 · OTHER FINANCING USES</t>
  </si>
  <si>
    <t>52000 · PUBLIC SAFETY</t>
  </si>
  <si>
    <t>52900 · HAZMAT</t>
  </si>
  <si>
    <t>52200 · Fire Protection</t>
  </si>
  <si>
    <t>52300 · EMS</t>
  </si>
  <si>
    <t>52400 · Building Inspection</t>
  </si>
  <si>
    <t>Total 52000 · PUBLIC SAFETY</t>
  </si>
  <si>
    <t>53000 · PUBLIC WORKS</t>
  </si>
  <si>
    <t>53620 · Garbage/Recycling</t>
  </si>
  <si>
    <t>53311 · Hwy &amp; Street MAINTENANCE</t>
  </si>
  <si>
    <t>53314 · Columbia County Road aid</t>
  </si>
  <si>
    <t>53312 · Columbia County Maintenance</t>
  </si>
  <si>
    <t>53313 · Other Road Maintenance</t>
  </si>
  <si>
    <t>Total 53311 · Hwy &amp; Street MAINTENANCE</t>
  </si>
  <si>
    <t>53315 · Hwy &amp; Street CONSTRUCTION</t>
  </si>
  <si>
    <t>Total 53000 · PUBLIC WORKS</t>
  </si>
  <si>
    <t>54900 · HEALTH &amp; HUMAN SERVICES</t>
  </si>
  <si>
    <t>54100 · Humane Society</t>
  </si>
  <si>
    <t>Total 54900 · HEALTH &amp; HUMAN SERVICES</t>
  </si>
  <si>
    <t>56000 · CONSERVATION &amp; DEVELOPMENT</t>
  </si>
  <si>
    <t>56900 · Other (Zoning, Land Use)</t>
  </si>
  <si>
    <t>Total 56000 · CONSERVATION &amp; DEVELOPMENT</t>
  </si>
  <si>
    <t>57000 · CAPITAL OUTLAY</t>
  </si>
  <si>
    <t>57190 · Office Machines, Computers</t>
  </si>
  <si>
    <t>57140 · Town Hall Construction/Remodel</t>
  </si>
  <si>
    <t>Total 57000 · CAPITAL OUTLAY</t>
  </si>
  <si>
    <t>43433 · State Aid- Personal Property</t>
  </si>
  <si>
    <t>44111 · Short Term Rental Income</t>
  </si>
  <si>
    <t>44100 · Mobile Home License</t>
  </si>
  <si>
    <t>Total PUBLIC WORKS</t>
  </si>
  <si>
    <t>Revenue</t>
  </si>
  <si>
    <t>TOTAL REVENUE</t>
  </si>
  <si>
    <t>EXPENSES</t>
  </si>
  <si>
    <t>TOTAL EXPENSES</t>
  </si>
  <si>
    <t>REVENUE - EXPENSES</t>
  </si>
  <si>
    <t>55201 · Fire Signs</t>
  </si>
  <si>
    <t>Previous Years Carryover</t>
  </si>
  <si>
    <t>560.32 (2022) + 42558.93 ( 2023)</t>
  </si>
  <si>
    <t>53317· River Road Construction</t>
  </si>
  <si>
    <t>57150- Mower Equipment</t>
  </si>
  <si>
    <t>51525 · Loan Interest Charges</t>
  </si>
  <si>
    <t>49000-Other Financing Sources</t>
  </si>
  <si>
    <t>49120- Notes</t>
  </si>
  <si>
    <t>Total 49000· OTHER FINANCING SOURCES</t>
  </si>
  <si>
    <t>51451 · Town Website &amp; Email</t>
  </si>
  <si>
    <t>58200-DEBT SERVICE</t>
  </si>
  <si>
    <t>58221-Loan Payments on Hwy</t>
  </si>
  <si>
    <t>49000- Transfer from Reserve</t>
  </si>
  <si>
    <t>Town of Newport 2026 Proposed Budget Detail</t>
  </si>
  <si>
    <t>2024 Actual Exp</t>
  </si>
  <si>
    <t>2025 Estimated Expenses</t>
  </si>
  <si>
    <t>2025 Budget</t>
  </si>
  <si>
    <t>2026 Proposed Budget</t>
  </si>
  <si>
    <t>43690 · Other State Payments</t>
  </si>
  <si>
    <t>44102 · Operator Licenses</t>
  </si>
  <si>
    <t>53318- Road Mowing</t>
  </si>
  <si>
    <t xml:space="preserve">  53319- Mowing Labor</t>
  </si>
  <si>
    <t xml:space="preserve">  53321- Mowing Fuel</t>
  </si>
  <si>
    <t xml:space="preserve">  53322- Mowing Tractor Rental</t>
  </si>
  <si>
    <t xml:space="preserve">  53323- Mowing Repair</t>
  </si>
  <si>
    <t xml:space="preserve">  Total 53318-Road Mowing</t>
  </si>
  <si>
    <t>51980 · Other General Government</t>
  </si>
  <si>
    <t>Total 58200- DEBT SERVICE</t>
  </si>
  <si>
    <t>41800 ·Int &amp; Penalties on taxes</t>
  </si>
  <si>
    <t>421200- TEMP LOANS ( &lt; 1 year( incurred</t>
  </si>
  <si>
    <t>Increase/ 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</si>
</sst>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&quot;$&quot;#,##0.00"/>
  </numFmts>
  <fonts count="22" x14ac:knownFonts="1">
    <font>
      <sz val="11"/>
      <color theme="1"/>
      <name val="Tw Cen MT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Tw Cen MT"/>
      <family val="2"/>
      <scheme val="minor"/>
    </font>
    <font>
      <b/>
      <sz val="18"/>
      <color rgb="FF000000"/>
      <name val="Arial"/>
      <family val="2"/>
    </font>
    <font>
      <sz val="18"/>
      <color theme="1"/>
      <name val="Tw Cen MT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Tw Cen MT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Tw Cen MT"/>
      <family val="2"/>
      <scheme val="minor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Tw Cen MT"/>
      <family val="2"/>
      <scheme val="minor"/>
    </font>
    <font>
      <b/>
      <sz val="12"/>
      <color rgb="FF000000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w Cen MT"/>
      <family val="2"/>
      <scheme val="minor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color theme="1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2" borderId="0" xfId="0" applyNumberFormat="1" applyFont="1" applyFill="1"/>
    <xf numFmtId="0" fontId="5" fillId="0" borderId="0" xfId="0" applyFont="1"/>
    <xf numFmtId="49" fontId="4" fillId="0" borderId="0" xfId="0" applyNumberFormat="1" applyFont="1" applyAlignment="1">
      <alignment horizontal="center"/>
    </xf>
    <xf numFmtId="49" fontId="8" fillId="0" borderId="0" xfId="0" applyNumberFormat="1" applyFont="1"/>
    <xf numFmtId="164" fontId="8" fillId="0" borderId="0" xfId="0" applyNumberFormat="1" applyFont="1"/>
    <xf numFmtId="0" fontId="9" fillId="0" borderId="0" xfId="0" applyFont="1"/>
    <xf numFmtId="49" fontId="10" fillId="0" borderId="0" xfId="0" applyNumberFormat="1" applyFont="1"/>
    <xf numFmtId="0" fontId="11" fillId="0" borderId="0" xfId="0" applyFont="1"/>
    <xf numFmtId="49" fontId="12" fillId="0" borderId="0" xfId="0" applyNumberFormat="1" applyFont="1"/>
    <xf numFmtId="49" fontId="12" fillId="2" borderId="0" xfId="0" applyNumberFormat="1" applyFont="1" applyFill="1"/>
    <xf numFmtId="0" fontId="14" fillId="0" borderId="0" xfId="0" applyFont="1"/>
    <xf numFmtId="49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21" fillId="0" borderId="0" xfId="0" applyFont="1"/>
    <xf numFmtId="49" fontId="12" fillId="3" borderId="0" xfId="0" applyNumberFormat="1" applyFont="1" applyFill="1"/>
    <xf numFmtId="49" fontId="15" fillId="0" borderId="0" xfId="0" applyNumberFormat="1" applyFont="1"/>
    <xf numFmtId="0" fontId="8" fillId="0" borderId="0" xfId="0" applyFont="1"/>
    <xf numFmtId="49" fontId="10" fillId="3" borderId="0" xfId="0" applyNumberFormat="1" applyFont="1" applyFill="1"/>
    <xf numFmtId="0" fontId="10" fillId="3" borderId="0" xfId="0" applyFont="1" applyFill="1"/>
    <xf numFmtId="165" fontId="1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9" fillId="0" borderId="0" xfId="0" applyNumberFormat="1" applyFont="1"/>
    <xf numFmtId="165" fontId="0" fillId="0" borderId="0" xfId="0" applyNumberFormat="1"/>
    <xf numFmtId="165" fontId="17" fillId="0" borderId="0" xfId="0" applyNumberFormat="1" applyFont="1"/>
    <xf numFmtId="165" fontId="15" fillId="0" borderId="5" xfId="0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165" fontId="8" fillId="0" borderId="0" xfId="0" applyNumberFormat="1" applyFont="1"/>
    <xf numFmtId="165" fontId="13" fillId="0" borderId="0" xfId="0" applyNumberFormat="1" applyFont="1"/>
    <xf numFmtId="165" fontId="12" fillId="0" borderId="0" xfId="0" applyNumberFormat="1" applyFont="1"/>
    <xf numFmtId="165" fontId="15" fillId="0" borderId="0" xfId="0" applyNumberFormat="1" applyFont="1"/>
    <xf numFmtId="165" fontId="10" fillId="0" borderId="0" xfId="0" applyNumberFormat="1" applyFont="1"/>
    <xf numFmtId="165" fontId="6" fillId="0" borderId="0" xfId="0" applyNumberFormat="1" applyFont="1"/>
    <xf numFmtId="165" fontId="8" fillId="0" borderId="1" xfId="0" applyNumberFormat="1" applyFont="1" applyBorder="1"/>
    <xf numFmtId="165" fontId="17" fillId="0" borderId="1" xfId="0" applyNumberFormat="1" applyFont="1" applyBorder="1"/>
    <xf numFmtId="165" fontId="2" fillId="0" borderId="0" xfId="0" applyNumberFormat="1" applyFont="1"/>
    <xf numFmtId="165" fontId="7" fillId="0" borderId="0" xfId="0" applyNumberFormat="1" applyFont="1"/>
    <xf numFmtId="165" fontId="19" fillId="0" borderId="0" xfId="0" applyNumberFormat="1" applyFont="1"/>
    <xf numFmtId="165" fontId="20" fillId="0" borderId="0" xfId="0" applyNumberFormat="1" applyFont="1"/>
    <xf numFmtId="165" fontId="10" fillId="0" borderId="2" xfId="0" applyNumberFormat="1" applyFont="1" applyBorder="1"/>
    <xf numFmtId="165" fontId="15" fillId="0" borderId="3" xfId="0" applyNumberFormat="1" applyFont="1" applyBorder="1"/>
    <xf numFmtId="165" fontId="1" fillId="0" borderId="0" xfId="0" applyNumberFormat="1" applyFont="1"/>
    <xf numFmtId="165" fontId="16" fillId="0" borderId="0" xfId="0" applyNumberFormat="1" applyFont="1"/>
    <xf numFmtId="165" fontId="21" fillId="0" borderId="0" xfId="0" applyNumberFormat="1" applyFont="1"/>
    <xf numFmtId="165" fontId="10" fillId="0" borderId="1" xfId="0" applyNumberFormat="1" applyFont="1" applyBorder="1"/>
    <xf numFmtId="165" fontId="7" fillId="0" borderId="3" xfId="0" applyNumberFormat="1" applyFont="1" applyBorder="1"/>
    <xf numFmtId="165" fontId="7" fillId="0" borderId="4" xfId="0" applyNumberFormat="1" applyFont="1" applyBorder="1"/>
    <xf numFmtId="165" fontId="11" fillId="0" borderId="0" xfId="0" applyNumberFormat="1" applyFont="1"/>
    <xf numFmtId="165" fontId="18" fillId="0" borderId="0" xfId="0" applyNumberFormat="1" applyFont="1"/>
    <xf numFmtId="165" fontId="3" fillId="0" borderId="0" xfId="0" applyNumberFormat="1" applyFont="1"/>
    <xf numFmtId="165" fontId="10" fillId="0" borderId="6" xfId="0" applyNumberFormat="1" applyFont="1" applyBorder="1"/>
    <xf numFmtId="0" fontId="18" fillId="0" borderId="0" xfId="0" applyFont="1"/>
    <xf numFmtId="165" fontId="15" fillId="0" borderId="6" xfId="0" applyNumberFormat="1" applyFont="1" applyBorder="1"/>
    <xf numFmtId="165" fontId="9" fillId="0" borderId="6" xfId="0" applyNumberFormat="1" applyFont="1" applyBorder="1"/>
    <xf numFmtId="165" fontId="8" fillId="4" borderId="0" xfId="0" applyNumberFormat="1" applyFont="1" applyFill="1"/>
    <xf numFmtId="0" fontId="17" fillId="4" borderId="0" xfId="0" applyFont="1" applyFill="1"/>
    <xf numFmtId="165" fontId="17" fillId="4" borderId="0" xfId="0" applyNumberFormat="1" applyFont="1" applyFill="1"/>
    <xf numFmtId="165" fontId="8" fillId="4" borderId="1" xfId="0" applyNumberFormat="1" applyFont="1" applyFill="1" applyBorder="1"/>
    <xf numFmtId="165" fontId="15" fillId="4" borderId="0" xfId="0" applyNumberFormat="1" applyFont="1" applyFill="1"/>
    <xf numFmtId="49" fontId="10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5</xdr:col>
          <xdr:colOff>247650</xdr:colOff>
          <xdr:row>3</xdr:row>
          <xdr:rowOff>133350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5</xdr:col>
          <xdr:colOff>247650</xdr:colOff>
          <xdr:row>3</xdr:row>
          <xdr:rowOff>133350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E323-DE07-4CC7-81C7-CC6E102086BC}">
  <sheetPr codeName="Sheet1"/>
  <dimension ref="A1:U173"/>
  <sheetViews>
    <sheetView tabSelected="1" topLeftCell="C1" zoomScale="122" zoomScaleNormal="122" workbookViewId="0">
      <pane xSplit="4" ySplit="4" topLeftCell="G48" activePane="bottomRight" state="frozenSplit"/>
      <selection pane="topRight" activeCell="G1" sqref="G1"/>
      <selection pane="bottomLeft" activeCell="A3" sqref="A3"/>
      <selection pane="bottomRight" activeCell="Z113" sqref="Z113"/>
    </sheetView>
  </sheetViews>
  <sheetFormatPr defaultRowHeight="15.75" x14ac:dyDescent="0.25"/>
  <cols>
    <col min="1" max="2" width="2.875" style="3" hidden="1" customWidth="1"/>
    <col min="3" max="5" width="2.875" style="3" customWidth="1"/>
    <col min="6" max="6" width="31.75" style="3" customWidth="1"/>
    <col min="7" max="7" width="14.75" style="26" customWidth="1"/>
    <col min="8" max="8" width="1.5" style="27" customWidth="1"/>
    <col min="9" max="12" width="14.75" style="27" hidden="1" customWidth="1"/>
    <col min="13" max="13" width="15.625" style="26" customWidth="1"/>
    <col min="14" max="14" width="1.625" style="27" customWidth="1"/>
    <col min="15" max="15" width="14.75" style="26" customWidth="1"/>
    <col min="16" max="16" width="1" style="27" customWidth="1"/>
    <col min="17" max="17" width="14.75" style="28" customWidth="1"/>
    <col min="18" max="18" width="2" customWidth="1"/>
    <col min="19" max="19" width="14.75" customWidth="1"/>
  </cols>
  <sheetData>
    <row r="1" spans="1:19" s="5" customFormat="1" ht="44.25" hidden="1" customHeight="1" x14ac:dyDescent="0.35">
      <c r="A1" s="64" t="s">
        <v>120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5" customFormat="1" ht="18.75" hidden="1" customHeight="1" thickBot="1" x14ac:dyDescent="0.4">
      <c r="A2" s="6"/>
      <c r="B2" s="6"/>
      <c r="C2" s="6"/>
      <c r="D2" s="6"/>
      <c r="E2" s="6"/>
      <c r="F2" s="6"/>
      <c r="G2" s="24"/>
      <c r="H2" s="25"/>
      <c r="I2" s="25"/>
      <c r="J2" s="25"/>
      <c r="K2" s="25"/>
      <c r="L2" s="25"/>
      <c r="M2" s="24"/>
      <c r="N2" s="25"/>
      <c r="O2" s="24"/>
      <c r="P2" s="25"/>
      <c r="Q2" s="24"/>
    </row>
    <row r="3" spans="1:19" ht="8.25" customHeight="1" thickBot="1" x14ac:dyDescent="0.3"/>
    <row r="4" spans="1:19" s="16" customFormat="1" ht="53.25" customHeight="1" thickTop="1" thickBot="1" x14ac:dyDescent="0.3">
      <c r="A4" s="15"/>
      <c r="B4" s="15"/>
      <c r="C4" s="15"/>
      <c r="D4" s="15"/>
      <c r="E4" s="15"/>
      <c r="F4" s="15"/>
      <c r="G4" s="29" t="s">
        <v>121</v>
      </c>
      <c r="H4" s="30"/>
      <c r="I4" s="30"/>
      <c r="J4" s="30"/>
      <c r="K4" s="30"/>
      <c r="L4" s="30"/>
      <c r="M4" s="29" t="s">
        <v>122</v>
      </c>
      <c r="N4" s="30"/>
      <c r="O4" s="29" t="s">
        <v>123</v>
      </c>
      <c r="P4" s="30"/>
      <c r="Q4" s="29" t="s">
        <v>124</v>
      </c>
      <c r="S4" s="29" t="s">
        <v>137</v>
      </c>
    </row>
    <row r="5" spans="1:19" s="14" customFormat="1" ht="23.25" customHeight="1" x14ac:dyDescent="0.3">
      <c r="A5" s="12"/>
      <c r="B5" s="12"/>
      <c r="C5" s="13" t="s">
        <v>102</v>
      </c>
      <c r="D5" s="13"/>
      <c r="E5" s="13"/>
      <c r="F5" s="13"/>
      <c r="G5" s="31"/>
      <c r="H5" s="32"/>
      <c r="I5" s="33" t="s">
        <v>0</v>
      </c>
      <c r="J5" s="33"/>
      <c r="K5" s="33"/>
      <c r="L5" s="33"/>
      <c r="M5" s="31"/>
      <c r="N5" s="32"/>
      <c r="O5" s="31"/>
      <c r="P5" s="32"/>
      <c r="Q5" s="28"/>
    </row>
    <row r="6" spans="1:19" s="11" customFormat="1" ht="24" customHeight="1" x14ac:dyDescent="0.3">
      <c r="A6" s="10"/>
      <c r="B6" s="10"/>
      <c r="C6" s="10"/>
      <c r="D6" s="10" t="s">
        <v>1</v>
      </c>
      <c r="E6" s="10"/>
      <c r="F6" s="10"/>
      <c r="G6" s="34"/>
      <c r="H6" s="35"/>
      <c r="I6" s="35"/>
      <c r="J6" s="35" t="s">
        <v>1</v>
      </c>
      <c r="K6" s="35"/>
      <c r="L6" s="35"/>
      <c r="M6" s="34"/>
      <c r="N6" s="35"/>
      <c r="O6" s="34"/>
      <c r="P6" s="35"/>
      <c r="Q6" s="36"/>
    </row>
    <row r="7" spans="1:19" s="9" customFormat="1" x14ac:dyDescent="0.25">
      <c r="A7" s="7"/>
      <c r="B7" s="7"/>
      <c r="C7" s="7"/>
      <c r="D7" s="7"/>
      <c r="E7" s="7" t="s">
        <v>5</v>
      </c>
      <c r="F7" s="7"/>
      <c r="G7" s="31">
        <v>210782.27</v>
      </c>
      <c r="H7" s="31"/>
      <c r="I7" s="31"/>
      <c r="J7" s="31"/>
      <c r="K7" s="31"/>
      <c r="L7" s="31"/>
      <c r="M7" s="58">
        <v>211000.09</v>
      </c>
      <c r="N7" s="31"/>
      <c r="O7" s="31">
        <v>211000</v>
      </c>
      <c r="P7" s="31"/>
      <c r="Q7" s="28">
        <v>211182</v>
      </c>
      <c r="S7" s="26">
        <f>Q7-O7</f>
        <v>182</v>
      </c>
    </row>
    <row r="8" spans="1:19" s="9" customFormat="1" x14ac:dyDescent="0.25">
      <c r="A8" s="7"/>
      <c r="B8" s="7"/>
      <c r="C8" s="7"/>
      <c r="D8" s="7"/>
      <c r="E8" s="7" t="s">
        <v>4</v>
      </c>
      <c r="F8" s="7"/>
      <c r="G8" s="31">
        <v>1625.72</v>
      </c>
      <c r="H8" s="31"/>
      <c r="I8" s="31"/>
      <c r="J8" s="31"/>
      <c r="K8" s="31"/>
      <c r="L8" s="31"/>
      <c r="M8" s="59">
        <f>882.81+450</f>
        <v>1332.81</v>
      </c>
      <c r="N8" s="31"/>
      <c r="O8" s="31">
        <v>1000</v>
      </c>
      <c r="P8" s="31"/>
      <c r="Q8" s="60">
        <v>1600</v>
      </c>
      <c r="S8" s="26">
        <f>Q8-O8</f>
        <v>600</v>
      </c>
    </row>
    <row r="9" spans="1:19" s="9" customFormat="1" x14ac:dyDescent="0.25">
      <c r="A9" s="7"/>
      <c r="B9" s="7"/>
      <c r="C9" s="7"/>
      <c r="D9" s="7"/>
      <c r="E9" s="7" t="s">
        <v>2</v>
      </c>
      <c r="F9" s="7"/>
      <c r="G9" s="31">
        <v>6314.68</v>
      </c>
      <c r="H9" s="31"/>
      <c r="I9" s="31"/>
      <c r="J9" s="31"/>
      <c r="K9" s="31"/>
      <c r="L9" s="31"/>
      <c r="M9" s="58">
        <v>6818.09</v>
      </c>
      <c r="N9" s="31"/>
      <c r="O9" s="31">
        <v>6400</v>
      </c>
      <c r="P9" s="31"/>
      <c r="Q9" s="60">
        <v>6818</v>
      </c>
      <c r="S9" s="26">
        <f>Q9-O9</f>
        <v>418</v>
      </c>
    </row>
    <row r="10" spans="1:19" s="9" customFormat="1" x14ac:dyDescent="0.25">
      <c r="A10" s="7"/>
      <c r="B10" s="7"/>
      <c r="C10" s="7"/>
      <c r="D10" s="7"/>
      <c r="E10" s="7" t="s">
        <v>135</v>
      </c>
      <c r="F10" s="7"/>
      <c r="G10" s="31">
        <v>2.4300000000000002</v>
      </c>
      <c r="H10" s="31"/>
      <c r="I10" s="31"/>
      <c r="J10" s="31"/>
      <c r="K10" s="31"/>
      <c r="L10" s="31"/>
      <c r="M10" s="58">
        <v>0</v>
      </c>
      <c r="N10" s="31"/>
      <c r="O10" s="31">
        <v>0</v>
      </c>
      <c r="P10" s="31"/>
      <c r="Q10" s="60">
        <v>0</v>
      </c>
      <c r="S10" s="26">
        <f>Q10-O10</f>
        <v>0</v>
      </c>
    </row>
    <row r="11" spans="1:19" s="9" customFormat="1" x14ac:dyDescent="0.25">
      <c r="A11" s="7"/>
      <c r="B11" s="7"/>
      <c r="C11" s="7"/>
      <c r="D11" s="7"/>
      <c r="E11" s="7" t="s">
        <v>3</v>
      </c>
      <c r="F11" s="7"/>
      <c r="G11" s="31">
        <v>0.81</v>
      </c>
      <c r="H11" s="31"/>
      <c r="I11" s="31"/>
      <c r="J11" s="31"/>
      <c r="K11" s="31"/>
      <c r="L11" s="31"/>
      <c r="M11" s="58">
        <v>0</v>
      </c>
      <c r="N11" s="31"/>
      <c r="O11" s="31">
        <v>0</v>
      </c>
      <c r="P11" s="31"/>
      <c r="Q11" s="60">
        <v>0</v>
      </c>
      <c r="S11" s="26">
        <f>Q11-O11</f>
        <v>0</v>
      </c>
    </row>
    <row r="12" spans="1:19" s="11" customFormat="1" ht="18.75" x14ac:dyDescent="0.3">
      <c r="A12" s="10"/>
      <c r="B12" s="10"/>
      <c r="C12" s="10"/>
      <c r="D12" s="10" t="s">
        <v>6</v>
      </c>
      <c r="E12" s="10"/>
      <c r="F12" s="10"/>
      <c r="G12" s="56">
        <f>ROUND(SUM(G6:G11),5)</f>
        <v>218725.91</v>
      </c>
      <c r="H12" s="35"/>
      <c r="I12" s="35"/>
      <c r="J12" s="35" t="s">
        <v>6</v>
      </c>
      <c r="K12" s="35"/>
      <c r="L12" s="35"/>
      <c r="M12" s="56">
        <f>ROUND(SUM(M6:M11),5)</f>
        <v>219150.99</v>
      </c>
      <c r="N12" s="35"/>
      <c r="O12" s="56">
        <f>ROUND(SUM(O6:O11),5)</f>
        <v>218400</v>
      </c>
      <c r="P12" s="35"/>
      <c r="Q12" s="56">
        <f>ROUND(SUM(Q6:Q11),5)</f>
        <v>219600</v>
      </c>
      <c r="S12" s="56">
        <f>ROUND(SUM(S6:S11),5)</f>
        <v>1200</v>
      </c>
    </row>
    <row r="13" spans="1:19" s="11" customFormat="1" ht="32.450000000000003" customHeight="1" x14ac:dyDescent="0.3">
      <c r="A13" s="10"/>
      <c r="B13" s="10"/>
      <c r="C13" s="10"/>
      <c r="D13" s="10" t="s">
        <v>136</v>
      </c>
      <c r="E13" s="10"/>
      <c r="F13" s="10"/>
      <c r="G13" s="34">
        <v>21374.880000000001</v>
      </c>
      <c r="H13" s="35"/>
      <c r="I13" s="35"/>
      <c r="J13" s="35" t="s">
        <v>1</v>
      </c>
      <c r="K13" s="35"/>
      <c r="L13" s="35"/>
      <c r="M13" s="62">
        <v>0</v>
      </c>
      <c r="N13" s="35"/>
      <c r="O13" s="34">
        <v>0</v>
      </c>
      <c r="P13" s="35"/>
      <c r="Q13" s="36">
        <v>0</v>
      </c>
      <c r="S13" s="36">
        <v>0</v>
      </c>
    </row>
    <row r="14" spans="1:19" s="11" customFormat="1" ht="37.5" customHeight="1" x14ac:dyDescent="0.3">
      <c r="A14" s="10"/>
      <c r="B14" s="10"/>
      <c r="C14" s="10"/>
      <c r="D14" s="10" t="s">
        <v>7</v>
      </c>
      <c r="E14" s="10"/>
      <c r="F14" s="10"/>
      <c r="G14" s="34"/>
      <c r="H14" s="35"/>
      <c r="I14" s="35"/>
      <c r="J14" s="35" t="s">
        <v>7</v>
      </c>
      <c r="K14" s="35"/>
      <c r="L14" s="35"/>
      <c r="M14" s="34"/>
      <c r="N14" s="35"/>
      <c r="O14" s="34"/>
      <c r="P14" s="35"/>
      <c r="Q14" s="36"/>
    </row>
    <row r="15" spans="1:19" x14ac:dyDescent="0.25">
      <c r="A15" s="2"/>
      <c r="B15" s="2"/>
      <c r="C15" s="2"/>
      <c r="D15" s="2"/>
      <c r="E15" s="7" t="s">
        <v>11</v>
      </c>
      <c r="F15" s="7"/>
      <c r="G15" s="31">
        <v>47021.75</v>
      </c>
      <c r="H15" s="39"/>
      <c r="I15" s="39"/>
      <c r="J15" s="39"/>
      <c r="K15" s="39"/>
      <c r="L15" s="39"/>
      <c r="M15" s="58">
        <v>48098</v>
      </c>
      <c r="N15" s="39"/>
      <c r="O15" s="31">
        <v>48098</v>
      </c>
      <c r="P15" s="39"/>
      <c r="Q15" s="28">
        <v>49704</v>
      </c>
      <c r="S15" s="26">
        <f t="shared" ref="S15:S24" si="0">Q15-O15</f>
        <v>1606</v>
      </c>
    </row>
    <row r="16" spans="1:19" x14ac:dyDescent="0.25">
      <c r="A16" s="2"/>
      <c r="B16" s="2"/>
      <c r="C16" s="2"/>
      <c r="D16" s="2"/>
      <c r="E16" s="7" t="s">
        <v>10</v>
      </c>
      <c r="F16" s="7"/>
      <c r="G16" s="31">
        <v>3579.47</v>
      </c>
      <c r="H16" s="39"/>
      <c r="I16" s="39"/>
      <c r="J16" s="39"/>
      <c r="K16" s="39"/>
      <c r="L16" s="39"/>
      <c r="M16" s="58">
        <v>4068.11</v>
      </c>
      <c r="N16" s="39"/>
      <c r="O16" s="31">
        <v>3500</v>
      </c>
      <c r="P16" s="39"/>
      <c r="Q16" s="28">
        <v>4000</v>
      </c>
      <c r="S16" s="26">
        <f t="shared" si="0"/>
        <v>500</v>
      </c>
    </row>
    <row r="17" spans="1:19" x14ac:dyDescent="0.25">
      <c r="A17" s="2"/>
      <c r="B17" s="2"/>
      <c r="C17" s="2"/>
      <c r="D17" s="2"/>
      <c r="E17" s="7" t="s">
        <v>12</v>
      </c>
      <c r="F17" s="7"/>
      <c r="G17" s="31">
        <v>3.11</v>
      </c>
      <c r="H17" s="39"/>
      <c r="I17" s="39"/>
      <c r="J17" s="39"/>
      <c r="K17" s="39"/>
      <c r="L17" s="39"/>
      <c r="M17" s="58">
        <v>3.11</v>
      </c>
      <c r="N17" s="39"/>
      <c r="O17" s="31">
        <v>3</v>
      </c>
      <c r="P17" s="39"/>
      <c r="Q17" s="28">
        <v>3</v>
      </c>
      <c r="S17" s="26">
        <f t="shared" si="0"/>
        <v>0</v>
      </c>
    </row>
    <row r="18" spans="1:19" x14ac:dyDescent="0.25">
      <c r="A18" s="2"/>
      <c r="B18" s="2"/>
      <c r="C18" s="2"/>
      <c r="D18" s="2"/>
      <c r="E18" s="7" t="s">
        <v>98</v>
      </c>
      <c r="F18" s="7"/>
      <c r="G18" s="31">
        <v>813.79</v>
      </c>
      <c r="H18" s="39"/>
      <c r="I18" s="39"/>
      <c r="J18" s="39"/>
      <c r="K18" s="39"/>
      <c r="L18" s="39"/>
      <c r="M18" s="58">
        <v>1044.07</v>
      </c>
      <c r="N18" s="39"/>
      <c r="O18" s="31">
        <v>1044</v>
      </c>
      <c r="P18" s="39"/>
      <c r="Q18" s="28">
        <v>813</v>
      </c>
      <c r="S18" s="26">
        <f t="shared" si="0"/>
        <v>-231</v>
      </c>
    </row>
    <row r="19" spans="1:19" x14ac:dyDescent="0.25">
      <c r="A19" s="2"/>
      <c r="B19" s="2"/>
      <c r="C19" s="2"/>
      <c r="D19" s="2"/>
      <c r="E19" s="7" t="s">
        <v>13</v>
      </c>
      <c r="F19" s="7"/>
      <c r="G19" s="31">
        <v>80488.960000000006</v>
      </c>
      <c r="H19" s="39"/>
      <c r="I19" s="39"/>
      <c r="J19" s="39"/>
      <c r="K19" s="39"/>
      <c r="L19" s="39"/>
      <c r="M19" s="58">
        <v>80488.960000000006</v>
      </c>
      <c r="N19" s="39"/>
      <c r="O19" s="31">
        <v>80489</v>
      </c>
      <c r="P19" s="39"/>
      <c r="Q19" s="28">
        <v>86171</v>
      </c>
      <c r="S19" s="26">
        <f t="shared" si="0"/>
        <v>5682</v>
      </c>
    </row>
    <row r="20" spans="1:19" x14ac:dyDescent="0.25">
      <c r="A20" s="2"/>
      <c r="B20" s="2"/>
      <c r="C20" s="2"/>
      <c r="D20" s="2"/>
      <c r="E20" s="7" t="s">
        <v>9</v>
      </c>
      <c r="F20" s="7"/>
      <c r="G20" s="31">
        <v>14533.02</v>
      </c>
      <c r="H20" s="39"/>
      <c r="I20" s="39"/>
      <c r="J20" s="39"/>
      <c r="K20" s="39"/>
      <c r="L20" s="39"/>
      <c r="M20" s="31"/>
      <c r="N20" s="39"/>
      <c r="O20" s="31">
        <v>14000</v>
      </c>
      <c r="P20" s="39"/>
      <c r="Q20" s="28">
        <v>0</v>
      </c>
      <c r="S20" s="26">
        <f t="shared" si="0"/>
        <v>-14000</v>
      </c>
    </row>
    <row r="21" spans="1:19" x14ac:dyDescent="0.25">
      <c r="A21" s="2"/>
      <c r="B21" s="2"/>
      <c r="C21" s="2"/>
      <c r="D21" s="2"/>
      <c r="E21" s="7" t="s">
        <v>14</v>
      </c>
      <c r="F21" s="7"/>
      <c r="G21" s="31">
        <v>703.21</v>
      </c>
      <c r="H21" s="39"/>
      <c r="I21" s="39"/>
      <c r="J21" s="39"/>
      <c r="K21" s="39"/>
      <c r="L21" s="39"/>
      <c r="M21" s="58">
        <v>666.95</v>
      </c>
      <c r="N21" s="39"/>
      <c r="O21" s="31">
        <v>705</v>
      </c>
      <c r="P21" s="39"/>
      <c r="Q21" s="28">
        <v>700</v>
      </c>
      <c r="S21" s="26">
        <f t="shared" si="0"/>
        <v>-5</v>
      </c>
    </row>
    <row r="22" spans="1:19" x14ac:dyDescent="0.25">
      <c r="A22" s="2"/>
      <c r="B22" s="2"/>
      <c r="C22" s="2"/>
      <c r="D22" s="2"/>
      <c r="E22" s="7" t="s">
        <v>15</v>
      </c>
      <c r="F22" s="7"/>
      <c r="G22" s="31">
        <v>161.36000000000001</v>
      </c>
      <c r="H22" s="39"/>
      <c r="I22" s="39"/>
      <c r="K22" s="39"/>
      <c r="L22" s="39"/>
      <c r="M22" s="58">
        <v>201.4</v>
      </c>
      <c r="N22" s="39"/>
      <c r="O22" s="31">
        <v>200</v>
      </c>
      <c r="P22" s="39"/>
      <c r="Q22" s="28">
        <v>200</v>
      </c>
      <c r="S22" s="26">
        <f t="shared" si="0"/>
        <v>0</v>
      </c>
    </row>
    <row r="23" spans="1:19" x14ac:dyDescent="0.25">
      <c r="A23" s="2"/>
      <c r="B23" s="2"/>
      <c r="C23" s="2"/>
      <c r="D23" s="2"/>
      <c r="E23" s="7" t="s">
        <v>125</v>
      </c>
      <c r="F23" s="7"/>
      <c r="G23" s="2"/>
      <c r="H23" s="39"/>
      <c r="I23" s="39"/>
      <c r="J23" s="39"/>
      <c r="K23" s="39"/>
      <c r="L23" s="39"/>
      <c r="M23" s="58">
        <v>194.9</v>
      </c>
      <c r="N23" s="39"/>
      <c r="O23" s="31"/>
      <c r="P23" s="39"/>
      <c r="S23" s="26">
        <f t="shared" si="0"/>
        <v>0</v>
      </c>
    </row>
    <row r="24" spans="1:19" x14ac:dyDescent="0.25">
      <c r="A24" s="2"/>
      <c r="B24" s="2"/>
      <c r="C24" s="2"/>
      <c r="D24" s="2"/>
      <c r="E24" s="7" t="s">
        <v>8</v>
      </c>
      <c r="F24" s="7"/>
      <c r="G24" s="31">
        <v>448.68</v>
      </c>
      <c r="H24" s="39"/>
      <c r="I24" s="39"/>
      <c r="J24" s="39"/>
      <c r="K24" s="39"/>
      <c r="L24" s="39"/>
      <c r="M24" s="58">
        <v>16932.32</v>
      </c>
      <c r="N24" s="39"/>
      <c r="O24" s="31">
        <v>20000</v>
      </c>
      <c r="P24" s="39"/>
      <c r="Q24" s="28">
        <v>0</v>
      </c>
      <c r="S24" s="26">
        <f t="shared" si="0"/>
        <v>-20000</v>
      </c>
    </row>
    <row r="25" spans="1:19" s="11" customFormat="1" ht="43.5" customHeight="1" x14ac:dyDescent="0.3">
      <c r="A25" s="10"/>
      <c r="B25" s="10"/>
      <c r="C25" s="10"/>
      <c r="D25" s="65" t="s">
        <v>16</v>
      </c>
      <c r="E25" s="65"/>
      <c r="F25" s="65"/>
      <c r="G25" s="54">
        <f>SUM(G15:G24)</f>
        <v>147753.34999999998</v>
      </c>
      <c r="H25" s="35"/>
      <c r="I25" s="35"/>
      <c r="J25" s="35" t="s">
        <v>16</v>
      </c>
      <c r="K25" s="35"/>
      <c r="L25" s="35"/>
      <c r="M25" s="54">
        <f>SUM(M15:M24)</f>
        <v>151697.82</v>
      </c>
      <c r="N25" s="35"/>
      <c r="O25" s="54">
        <f>SUM(O15:O24)</f>
        <v>168039</v>
      </c>
      <c r="P25" s="35"/>
      <c r="Q25" s="54">
        <f>SUM(Q15:Q24)</f>
        <v>141591</v>
      </c>
      <c r="S25" s="54">
        <f>SUM(S15:S24)</f>
        <v>-26448</v>
      </c>
    </row>
    <row r="26" spans="1:19" s="11" customFormat="1" ht="42" customHeight="1" x14ac:dyDescent="0.3">
      <c r="A26" s="10"/>
      <c r="B26" s="10"/>
      <c r="C26" s="10"/>
      <c r="D26" s="10" t="s">
        <v>17</v>
      </c>
      <c r="E26" s="10"/>
      <c r="F26" s="10"/>
      <c r="G26" s="35"/>
      <c r="H26" s="35"/>
      <c r="I26" s="35"/>
      <c r="J26" s="35" t="s">
        <v>17</v>
      </c>
      <c r="K26" s="35"/>
      <c r="L26" s="35"/>
      <c r="M26" s="35"/>
      <c r="N26" s="35"/>
      <c r="O26" s="35"/>
      <c r="P26" s="35"/>
      <c r="Q26" s="40"/>
    </row>
    <row r="27" spans="1:19" s="9" customFormat="1" x14ac:dyDescent="0.25">
      <c r="A27" s="7"/>
      <c r="B27" s="7"/>
      <c r="C27" s="7"/>
      <c r="D27" s="7"/>
      <c r="E27" s="7" t="s">
        <v>100</v>
      </c>
      <c r="F27" s="7"/>
      <c r="G27" s="31">
        <v>350</v>
      </c>
      <c r="H27" s="31"/>
      <c r="I27" s="31"/>
      <c r="J27" s="31"/>
      <c r="K27" s="31"/>
      <c r="L27" s="31"/>
      <c r="M27" s="58">
        <v>350</v>
      </c>
      <c r="N27" s="31"/>
      <c r="O27" s="31">
        <v>350</v>
      </c>
      <c r="P27" s="31"/>
      <c r="Q27" s="28">
        <v>350</v>
      </c>
      <c r="S27" s="26">
        <f t="shared" ref="S27:S32" si="1">Q27-O27</f>
        <v>0</v>
      </c>
    </row>
    <row r="28" spans="1:19" s="9" customFormat="1" x14ac:dyDescent="0.25">
      <c r="A28" s="7"/>
      <c r="B28" s="7"/>
      <c r="C28" s="7"/>
      <c r="D28" s="7"/>
      <c r="E28" s="7" t="s">
        <v>18</v>
      </c>
      <c r="F28" s="7"/>
      <c r="G28" s="31">
        <v>1350</v>
      </c>
      <c r="H28" s="31"/>
      <c r="I28" s="31"/>
      <c r="J28" s="31"/>
      <c r="K28" s="31"/>
      <c r="L28" s="31"/>
      <c r="M28" s="58">
        <v>2335</v>
      </c>
      <c r="N28" s="31"/>
      <c r="O28" s="31">
        <v>1350</v>
      </c>
      <c r="P28" s="31"/>
      <c r="Q28" s="28">
        <v>900</v>
      </c>
      <c r="S28" s="26">
        <f t="shared" si="1"/>
        <v>-450</v>
      </c>
    </row>
    <row r="29" spans="1:19" s="9" customFormat="1" x14ac:dyDescent="0.25">
      <c r="A29" s="7"/>
      <c r="B29" s="7"/>
      <c r="C29" s="7"/>
      <c r="D29" s="7"/>
      <c r="E29" s="7" t="s">
        <v>126</v>
      </c>
      <c r="F29" s="7"/>
      <c r="G29" s="31"/>
      <c r="H29" s="31"/>
      <c r="I29" s="31"/>
      <c r="J29" s="31"/>
      <c r="K29" s="31"/>
      <c r="L29" s="31"/>
      <c r="M29" s="58">
        <v>5</v>
      </c>
      <c r="N29" s="31"/>
      <c r="O29" s="31">
        <v>0</v>
      </c>
      <c r="P29" s="31"/>
      <c r="Q29" s="28">
        <v>5</v>
      </c>
      <c r="S29" s="26">
        <f t="shared" si="1"/>
        <v>5</v>
      </c>
    </row>
    <row r="30" spans="1:19" s="9" customFormat="1" x14ac:dyDescent="0.25">
      <c r="A30" s="7"/>
      <c r="B30" s="7"/>
      <c r="C30" s="7"/>
      <c r="D30" s="7"/>
      <c r="E30" s="7" t="s">
        <v>99</v>
      </c>
      <c r="F30" s="7"/>
      <c r="G30" s="31">
        <v>2250</v>
      </c>
      <c r="H30" s="31"/>
      <c r="I30" s="31"/>
      <c r="J30" s="31"/>
      <c r="K30" s="31"/>
      <c r="L30" s="31"/>
      <c r="M30" s="58">
        <v>2700</v>
      </c>
      <c r="N30" s="31"/>
      <c r="O30" s="31">
        <v>2250</v>
      </c>
      <c r="P30" s="31"/>
      <c r="Q30" s="28">
        <v>3150</v>
      </c>
      <c r="S30" s="26">
        <f t="shared" si="1"/>
        <v>900</v>
      </c>
    </row>
    <row r="31" spans="1:19" s="9" customFormat="1" x14ac:dyDescent="0.25">
      <c r="A31" s="7"/>
      <c r="B31" s="7"/>
      <c r="C31" s="7"/>
      <c r="D31" s="7"/>
      <c r="E31" s="7" t="s">
        <v>19</v>
      </c>
      <c r="F31" s="7"/>
      <c r="G31" s="31">
        <v>363.41</v>
      </c>
      <c r="H31" s="31"/>
      <c r="I31" s="31"/>
      <c r="J31" s="31"/>
      <c r="K31" s="31"/>
      <c r="L31" s="31"/>
      <c r="M31" s="58">
        <v>370</v>
      </c>
      <c r="N31" s="31"/>
      <c r="O31" s="31">
        <v>400</v>
      </c>
      <c r="P31" s="31"/>
      <c r="Q31" s="28">
        <v>400</v>
      </c>
      <c r="S31" s="26">
        <f t="shared" si="1"/>
        <v>0</v>
      </c>
    </row>
    <row r="32" spans="1:19" s="9" customFormat="1" x14ac:dyDescent="0.25">
      <c r="A32" s="7"/>
      <c r="B32" s="7"/>
      <c r="C32" s="7"/>
      <c r="D32" s="7"/>
      <c r="E32" s="7" t="s">
        <v>20</v>
      </c>
      <c r="F32" s="7"/>
      <c r="G32" s="31">
        <v>5240.3999999999996</v>
      </c>
      <c r="H32" s="31"/>
      <c r="I32" s="31"/>
      <c r="J32" s="31"/>
      <c r="K32" s="31"/>
      <c r="L32" s="31"/>
      <c r="M32" s="31">
        <v>1778</v>
      </c>
      <c r="N32" s="31"/>
      <c r="O32" s="31">
        <v>3000</v>
      </c>
      <c r="P32" s="31"/>
      <c r="Q32" s="28">
        <v>3000</v>
      </c>
      <c r="S32" s="26">
        <f t="shared" si="1"/>
        <v>0</v>
      </c>
    </row>
    <row r="33" spans="1:19" s="11" customFormat="1" ht="18.75" x14ac:dyDescent="0.3">
      <c r="A33" s="10"/>
      <c r="B33" s="10"/>
      <c r="C33" s="10"/>
      <c r="D33" s="10" t="s">
        <v>21</v>
      </c>
      <c r="E33" s="10"/>
      <c r="F33" s="10"/>
      <c r="G33" s="54">
        <f>ROUND(SUM(G27:G32),5)</f>
        <v>9553.81</v>
      </c>
      <c r="H33" s="35"/>
      <c r="I33" s="35"/>
      <c r="J33" s="35" t="s">
        <v>21</v>
      </c>
      <c r="K33" s="35"/>
      <c r="L33" s="35"/>
      <c r="M33" s="54">
        <f>ROUND(SUM(M27:M32),5)</f>
        <v>7538</v>
      </c>
      <c r="N33" s="35"/>
      <c r="O33" s="54">
        <f>ROUND(SUM(O27:O32),5)</f>
        <v>7350</v>
      </c>
      <c r="P33" s="35"/>
      <c r="Q33" s="54">
        <f>ROUND(SUM(Q27:Q32),5)</f>
        <v>7805</v>
      </c>
      <c r="S33" s="54">
        <f>ROUND(SUM(S27:S32),5)</f>
        <v>455</v>
      </c>
    </row>
    <row r="34" spans="1:19" s="18" customFormat="1" ht="42" customHeight="1" x14ac:dyDescent="0.3">
      <c r="A34" s="10"/>
      <c r="B34" s="10"/>
      <c r="C34" s="10"/>
      <c r="D34" s="10" t="s">
        <v>22</v>
      </c>
      <c r="E34" s="10"/>
      <c r="F34" s="10"/>
      <c r="G34" s="41"/>
      <c r="H34" s="41"/>
      <c r="I34" s="35"/>
      <c r="J34" s="35" t="s">
        <v>22</v>
      </c>
      <c r="K34" s="35"/>
      <c r="L34" s="35"/>
      <c r="M34" s="41"/>
      <c r="N34" s="41"/>
      <c r="O34" s="41"/>
      <c r="P34" s="41"/>
      <c r="Q34" s="42"/>
    </row>
    <row r="35" spans="1:19" ht="16.5" thickBot="1" x14ac:dyDescent="0.3">
      <c r="A35" s="2"/>
      <c r="B35" s="2"/>
      <c r="C35" s="2"/>
      <c r="D35" s="2"/>
      <c r="E35" s="7" t="s">
        <v>23</v>
      </c>
      <c r="F35" s="2"/>
      <c r="G35" s="37">
        <v>50690.42</v>
      </c>
      <c r="H35" s="39"/>
      <c r="I35" s="39"/>
      <c r="J35" s="39"/>
      <c r="K35" s="39"/>
      <c r="L35" s="39"/>
      <c r="M35" s="37">
        <v>50859.48</v>
      </c>
      <c r="N35" s="39"/>
      <c r="O35" s="37">
        <v>51025</v>
      </c>
      <c r="P35" s="39"/>
      <c r="Q35" s="38">
        <v>52650</v>
      </c>
      <c r="S35" s="26">
        <f t="shared" ref="S35" si="2">Q35-O35</f>
        <v>1625</v>
      </c>
    </row>
    <row r="36" spans="1:19" s="11" customFormat="1" ht="41.25" customHeight="1" x14ac:dyDescent="0.3">
      <c r="A36" s="10"/>
      <c r="B36" s="10"/>
      <c r="C36" s="10"/>
      <c r="D36" s="65" t="s">
        <v>24</v>
      </c>
      <c r="E36" s="65"/>
      <c r="F36" s="65"/>
      <c r="G36" s="35">
        <f>ROUND(SUM(G34:G35),5)</f>
        <v>50690.42</v>
      </c>
      <c r="H36" s="35"/>
      <c r="I36" s="35"/>
      <c r="J36" s="35" t="s">
        <v>24</v>
      </c>
      <c r="K36" s="35"/>
      <c r="L36" s="35"/>
      <c r="M36" s="35">
        <f>ROUND(SUM(M34:M35),5)</f>
        <v>50859.48</v>
      </c>
      <c r="N36" s="35"/>
      <c r="O36" s="35">
        <f>ROUND(SUM(O34:O35),5)</f>
        <v>51025</v>
      </c>
      <c r="P36" s="35"/>
      <c r="Q36" s="35">
        <f>ROUND(SUM(Q34:Q35),5)</f>
        <v>52650</v>
      </c>
      <c r="S36" s="35">
        <f>ROUND(SUM(S34:S35),5)</f>
        <v>1625</v>
      </c>
    </row>
    <row r="37" spans="1:19" s="18" customFormat="1" ht="34.5" customHeight="1" x14ac:dyDescent="0.3">
      <c r="A37" s="10"/>
      <c r="B37" s="10"/>
      <c r="C37" s="10"/>
      <c r="D37" s="10" t="s">
        <v>25</v>
      </c>
      <c r="E37" s="10"/>
      <c r="F37" s="10"/>
      <c r="G37" s="41"/>
      <c r="H37" s="41"/>
      <c r="I37" s="35"/>
      <c r="J37" s="35" t="s">
        <v>25</v>
      </c>
      <c r="K37" s="35"/>
      <c r="L37" s="35"/>
      <c r="M37" s="41"/>
      <c r="N37" s="41"/>
      <c r="O37" s="41"/>
      <c r="P37" s="41"/>
      <c r="Q37" s="42"/>
    </row>
    <row r="38" spans="1:19" s="9" customFormat="1" x14ac:dyDescent="0.25">
      <c r="A38" s="7"/>
      <c r="B38" s="7"/>
      <c r="C38" s="7"/>
      <c r="D38" s="7"/>
      <c r="E38" s="7" t="s">
        <v>26</v>
      </c>
      <c r="F38" s="7"/>
      <c r="G38" s="31">
        <v>8717.5</v>
      </c>
      <c r="H38" s="31"/>
      <c r="I38" s="31"/>
      <c r="J38" s="31"/>
      <c r="K38" s="31"/>
      <c r="L38" s="31"/>
      <c r="M38" s="31">
        <v>5500</v>
      </c>
      <c r="N38" s="31"/>
      <c r="O38" s="31">
        <v>5500</v>
      </c>
      <c r="P38" s="31"/>
      <c r="Q38" s="28">
        <v>5000</v>
      </c>
      <c r="S38" s="26">
        <f t="shared" ref="S38:S41" si="3">Q38-O38</f>
        <v>-500</v>
      </c>
    </row>
    <row r="39" spans="1:19" s="9" customFormat="1" x14ac:dyDescent="0.25">
      <c r="A39" s="7"/>
      <c r="B39" s="7"/>
      <c r="C39" s="7"/>
      <c r="D39" s="7"/>
      <c r="E39" s="7" t="s">
        <v>27</v>
      </c>
      <c r="F39" s="7"/>
      <c r="G39" s="31">
        <v>106.46</v>
      </c>
      <c r="H39" s="31"/>
      <c r="I39" s="31"/>
      <c r="J39" s="31"/>
      <c r="K39" s="31"/>
      <c r="L39" s="31"/>
      <c r="M39" s="31">
        <v>150</v>
      </c>
      <c r="N39" s="31"/>
      <c r="O39" s="31">
        <v>150</v>
      </c>
      <c r="P39" s="31"/>
      <c r="Q39" s="28">
        <v>150</v>
      </c>
      <c r="S39" s="26">
        <f t="shared" si="3"/>
        <v>0</v>
      </c>
    </row>
    <row r="40" spans="1:19" s="9" customFormat="1" x14ac:dyDescent="0.25">
      <c r="A40" s="7"/>
      <c r="B40" s="7"/>
      <c r="C40" s="7"/>
      <c r="D40" s="7"/>
      <c r="E40" s="7" t="s">
        <v>28</v>
      </c>
      <c r="F40" s="7"/>
      <c r="G40" s="31">
        <v>1800</v>
      </c>
      <c r="H40" s="31"/>
      <c r="I40" s="31"/>
      <c r="J40" s="31"/>
      <c r="K40" s="31"/>
      <c r="L40" s="31"/>
      <c r="M40" s="31">
        <f>240+1740</f>
        <v>1980</v>
      </c>
      <c r="N40" s="31"/>
      <c r="O40" s="31">
        <v>1560</v>
      </c>
      <c r="P40" s="31"/>
      <c r="Q40" s="28">
        <v>1700</v>
      </c>
      <c r="S40" s="26">
        <f t="shared" si="3"/>
        <v>140</v>
      </c>
    </row>
    <row r="41" spans="1:19" s="9" customFormat="1" ht="16.5" thickBot="1" x14ac:dyDescent="0.3">
      <c r="A41" s="7"/>
      <c r="B41" s="7"/>
      <c r="C41" s="7"/>
      <c r="D41" s="7"/>
      <c r="E41" s="7" t="s">
        <v>29</v>
      </c>
      <c r="F41" s="7"/>
      <c r="G41" s="31">
        <v>151.47</v>
      </c>
      <c r="H41" s="31"/>
      <c r="I41" s="31"/>
      <c r="J41" s="31"/>
      <c r="K41" s="31"/>
      <c r="L41" s="31"/>
      <c r="M41" s="31">
        <v>138.68</v>
      </c>
      <c r="N41" s="31"/>
      <c r="O41" s="31">
        <v>500</v>
      </c>
      <c r="P41" s="31"/>
      <c r="Q41" s="38">
        <v>100</v>
      </c>
      <c r="S41" s="26">
        <f t="shared" si="3"/>
        <v>-400</v>
      </c>
    </row>
    <row r="42" spans="1:19" s="11" customFormat="1" ht="39.75" customHeight="1" x14ac:dyDescent="0.3">
      <c r="A42" s="10"/>
      <c r="B42" s="10"/>
      <c r="C42" s="10"/>
      <c r="D42" s="63" t="s">
        <v>30</v>
      </c>
      <c r="E42" s="63"/>
      <c r="F42" s="63"/>
      <c r="G42" s="43">
        <f>ROUND(SUM(G37:G41),5)</f>
        <v>10775.43</v>
      </c>
      <c r="H42" s="35"/>
      <c r="I42" s="35"/>
      <c r="J42" s="35" t="s">
        <v>30</v>
      </c>
      <c r="K42" s="35"/>
      <c r="L42" s="35"/>
      <c r="M42" s="43">
        <f>ROUND(SUM(M37:M41),5)</f>
        <v>7768.68</v>
      </c>
      <c r="N42" s="35"/>
      <c r="O42" s="43">
        <f>ROUND(SUM(O37:O41),5)</f>
        <v>7710</v>
      </c>
      <c r="P42" s="35"/>
      <c r="Q42" s="43">
        <f>ROUND(SUM(Q37:Q41),5)</f>
        <v>6950</v>
      </c>
      <c r="S42" s="43">
        <f>ROUND(SUM(S37:S41),5)</f>
        <v>-760</v>
      </c>
    </row>
    <row r="43" spans="1:19" s="18" customFormat="1" ht="34.5" customHeight="1" x14ac:dyDescent="0.3">
      <c r="A43" s="10"/>
      <c r="B43" s="10"/>
      <c r="C43" s="10"/>
      <c r="D43" s="10" t="s">
        <v>113</v>
      </c>
      <c r="E43" s="10"/>
      <c r="F43" s="10"/>
      <c r="G43" s="41"/>
      <c r="H43" s="41"/>
      <c r="I43" s="35"/>
      <c r="J43" s="35" t="s">
        <v>25</v>
      </c>
      <c r="K43" s="35"/>
      <c r="L43" s="35"/>
      <c r="M43" s="41"/>
      <c r="N43" s="41"/>
      <c r="O43" s="41"/>
      <c r="P43" s="41"/>
      <c r="Q43" s="42"/>
    </row>
    <row r="44" spans="1:19" s="9" customFormat="1" x14ac:dyDescent="0.25">
      <c r="A44" s="7"/>
      <c r="B44" s="7"/>
      <c r="C44" s="7"/>
      <c r="D44" s="7"/>
      <c r="E44" s="7" t="s">
        <v>114</v>
      </c>
      <c r="F44" s="7"/>
      <c r="G44" s="31"/>
      <c r="H44" s="31"/>
      <c r="I44" s="31"/>
      <c r="J44" s="31"/>
      <c r="K44" s="31"/>
      <c r="L44" s="31"/>
      <c r="M44" s="31"/>
      <c r="N44" s="31"/>
      <c r="O44" s="31">
        <v>0</v>
      </c>
      <c r="P44" s="31"/>
      <c r="Q44" s="28">
        <v>0</v>
      </c>
    </row>
    <row r="45" spans="1:19" s="9" customFormat="1" ht="16.5" thickBot="1" x14ac:dyDescent="0.3">
      <c r="A45" s="7"/>
      <c r="B45" s="7"/>
      <c r="C45" s="7"/>
      <c r="D45" s="7"/>
      <c r="E45" s="7" t="s">
        <v>119</v>
      </c>
      <c r="F45" s="7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28"/>
    </row>
    <row r="46" spans="1:19" s="11" customFormat="1" ht="39.75" customHeight="1" x14ac:dyDescent="0.3">
      <c r="A46" s="10"/>
      <c r="B46" s="10"/>
      <c r="C46" s="10"/>
      <c r="D46" s="63" t="s">
        <v>115</v>
      </c>
      <c r="E46" s="63"/>
      <c r="F46" s="63"/>
      <c r="G46" s="43">
        <f>G44</f>
        <v>0</v>
      </c>
      <c r="H46" s="35"/>
      <c r="I46" s="35"/>
      <c r="J46" s="35" t="s">
        <v>30</v>
      </c>
      <c r="K46" s="35"/>
      <c r="L46" s="35"/>
      <c r="M46" s="43">
        <f>M44+M45</f>
        <v>0</v>
      </c>
      <c r="N46" s="35"/>
      <c r="O46" s="43">
        <f>O44+O45</f>
        <v>0</v>
      </c>
      <c r="P46" s="35"/>
      <c r="Q46" s="43">
        <f>Q44+Q45</f>
        <v>0</v>
      </c>
      <c r="S46" s="43">
        <f>S44+S45</f>
        <v>0</v>
      </c>
    </row>
    <row r="47" spans="1:19" ht="33" customHeight="1" thickBot="1" x14ac:dyDescent="0.35">
      <c r="A47" s="1"/>
      <c r="B47" s="1"/>
      <c r="C47" s="13" t="s">
        <v>103</v>
      </c>
      <c r="D47" s="4"/>
      <c r="E47" s="4"/>
      <c r="F47" s="4"/>
      <c r="G47" s="44">
        <f>ROUND(G5+G12+G25+G33+G36+G42+G46+G13,5)</f>
        <v>458873.8</v>
      </c>
      <c r="H47" s="45"/>
      <c r="I47" s="45" t="s">
        <v>31</v>
      </c>
      <c r="J47" s="45"/>
      <c r="K47" s="45"/>
      <c r="L47" s="45"/>
      <c r="M47" s="44">
        <f>ROUND(M5+M12+M25+M33+M36+M42+M46+M13,5)</f>
        <v>437014.97</v>
      </c>
      <c r="N47" s="45"/>
      <c r="O47" s="44">
        <f>ROUND(O5+O12+O25+O33+O36+O42+O46+O13,5)</f>
        <v>452524</v>
      </c>
      <c r="P47" s="45"/>
      <c r="Q47" s="44">
        <f>ROUND(Q5+Q12+Q25+Q33+Q36+Q42+Q46+Q13,5)</f>
        <v>428596</v>
      </c>
      <c r="S47" s="44">
        <f>ROUND(S5+S12+S25+S33+S36+S42+S46+S13,5)</f>
        <v>-23928</v>
      </c>
    </row>
    <row r="48" spans="1:19" ht="33" customHeight="1" x14ac:dyDescent="0.2">
      <c r="A48" s="1"/>
      <c r="B48" s="1"/>
      <c r="C48" s="1"/>
      <c r="D48" s="1"/>
      <c r="E48" s="1"/>
      <c r="F48" s="1"/>
      <c r="G48" s="31"/>
      <c r="H48" s="39"/>
      <c r="I48" s="45"/>
      <c r="J48" s="45"/>
      <c r="K48" s="45"/>
      <c r="L48" s="45"/>
      <c r="M48" s="31"/>
      <c r="N48" s="39"/>
      <c r="O48" s="31"/>
      <c r="P48" s="39"/>
    </row>
    <row r="49" spans="1:19" s="14" customFormat="1" ht="33" customHeight="1" x14ac:dyDescent="0.3">
      <c r="A49" s="12"/>
      <c r="B49" s="12"/>
      <c r="C49" s="19" t="s">
        <v>104</v>
      </c>
      <c r="D49" s="19"/>
      <c r="E49" s="19"/>
      <c r="F49" s="19"/>
      <c r="G49" s="32"/>
      <c r="H49" s="32"/>
      <c r="I49" s="33" t="s">
        <v>32</v>
      </c>
      <c r="J49" s="33"/>
      <c r="K49" s="33"/>
      <c r="L49" s="33"/>
      <c r="M49" s="32"/>
      <c r="N49" s="32"/>
      <c r="O49" s="32"/>
      <c r="P49" s="32"/>
      <c r="Q49" s="46"/>
    </row>
    <row r="50" spans="1:19" s="9" customFormat="1" x14ac:dyDescent="0.25">
      <c r="A50" s="20"/>
      <c r="B50" s="20"/>
      <c r="C50" s="20"/>
      <c r="D50" s="20" t="s">
        <v>33</v>
      </c>
      <c r="E50" s="20"/>
      <c r="F50" s="20"/>
      <c r="G50" s="31"/>
      <c r="H50" s="31"/>
      <c r="I50" s="34"/>
      <c r="J50" s="34" t="s">
        <v>33</v>
      </c>
      <c r="K50" s="34"/>
      <c r="L50" s="34"/>
      <c r="M50" s="31"/>
      <c r="N50" s="31"/>
      <c r="O50" s="31"/>
      <c r="P50" s="31"/>
      <c r="Q50" s="28"/>
    </row>
    <row r="51" spans="1:19" s="18" customFormat="1" ht="27" customHeight="1" x14ac:dyDescent="0.3">
      <c r="A51" s="10"/>
      <c r="B51" s="10"/>
      <c r="C51" s="10"/>
      <c r="D51" s="10"/>
      <c r="E51" s="10" t="s">
        <v>61</v>
      </c>
      <c r="F51" s="10"/>
      <c r="G51" s="41"/>
      <c r="H51" s="41"/>
      <c r="I51" s="35"/>
      <c r="J51" s="35"/>
      <c r="K51" s="35" t="s">
        <v>61</v>
      </c>
      <c r="L51" s="35"/>
      <c r="M51" s="41"/>
      <c r="N51" s="41"/>
      <c r="O51" s="41"/>
      <c r="P51" s="41"/>
      <c r="Q51" s="42"/>
    </row>
    <row r="52" spans="1:19" s="9" customFormat="1" x14ac:dyDescent="0.25">
      <c r="A52" s="7"/>
      <c r="B52" s="7"/>
      <c r="C52" s="7"/>
      <c r="D52" s="7"/>
      <c r="E52" s="21"/>
      <c r="F52" s="7" t="s">
        <v>62</v>
      </c>
      <c r="G52" s="31">
        <v>5306.25</v>
      </c>
      <c r="H52" s="31"/>
      <c r="I52" s="31"/>
      <c r="J52" s="31"/>
      <c r="K52" s="26"/>
      <c r="L52" s="31"/>
      <c r="M52" s="31">
        <v>6575</v>
      </c>
      <c r="N52" s="31"/>
      <c r="O52" s="31">
        <v>6575</v>
      </c>
      <c r="P52" s="31"/>
      <c r="Q52" s="28">
        <v>6950</v>
      </c>
      <c r="S52" s="26">
        <f t="shared" ref="S52:S60" si="4">Q52-O52</f>
        <v>375</v>
      </c>
    </row>
    <row r="53" spans="1:19" s="9" customFormat="1" x14ac:dyDescent="0.25">
      <c r="A53" s="7"/>
      <c r="B53" s="7"/>
      <c r="C53" s="7"/>
      <c r="D53" s="7"/>
      <c r="E53" s="7"/>
      <c r="F53" s="7" t="s">
        <v>63</v>
      </c>
      <c r="G53" s="31">
        <v>0</v>
      </c>
      <c r="H53" s="31"/>
      <c r="I53" s="31"/>
      <c r="J53" s="31"/>
      <c r="K53" s="31"/>
      <c r="L53" s="31"/>
      <c r="M53" s="31">
        <v>0</v>
      </c>
      <c r="N53" s="31"/>
      <c r="O53" s="31">
        <v>100</v>
      </c>
      <c r="P53" s="31"/>
      <c r="Q53" s="28">
        <v>150</v>
      </c>
      <c r="S53" s="26">
        <f t="shared" si="4"/>
        <v>50</v>
      </c>
    </row>
    <row r="54" spans="1:19" s="9" customFormat="1" x14ac:dyDescent="0.25">
      <c r="A54" s="7"/>
      <c r="B54" s="7"/>
      <c r="C54" s="7"/>
      <c r="D54" s="7"/>
      <c r="E54" s="7"/>
      <c r="F54" s="7" t="s">
        <v>64</v>
      </c>
      <c r="G54" s="31">
        <v>185.81</v>
      </c>
      <c r="H54" s="31"/>
      <c r="I54" s="31"/>
      <c r="J54" s="31"/>
      <c r="K54" s="31"/>
      <c r="L54" s="31"/>
      <c r="M54" s="31">
        <v>0</v>
      </c>
      <c r="N54" s="31"/>
      <c r="O54" s="31">
        <v>250</v>
      </c>
      <c r="P54" s="31"/>
      <c r="Q54" s="28">
        <v>150</v>
      </c>
      <c r="S54" s="26">
        <f t="shared" si="4"/>
        <v>-100</v>
      </c>
    </row>
    <row r="55" spans="1:19" s="9" customFormat="1" x14ac:dyDescent="0.25">
      <c r="A55" s="7"/>
      <c r="B55" s="7"/>
      <c r="C55" s="7"/>
      <c r="D55" s="7"/>
      <c r="E55" s="7"/>
      <c r="F55" s="7" t="s">
        <v>65</v>
      </c>
      <c r="G55" s="31">
        <v>629.09</v>
      </c>
      <c r="H55" s="31"/>
      <c r="I55" s="31"/>
      <c r="J55" s="31"/>
      <c r="K55" s="31"/>
      <c r="L55" s="31"/>
      <c r="M55" s="31">
        <v>1210</v>
      </c>
      <c r="N55" s="31"/>
      <c r="O55" s="31">
        <v>1900</v>
      </c>
      <c r="P55" s="31"/>
      <c r="Q55" s="28">
        <v>1900</v>
      </c>
      <c r="S55" s="26">
        <f t="shared" si="4"/>
        <v>0</v>
      </c>
    </row>
    <row r="56" spans="1:19" s="9" customFormat="1" x14ac:dyDescent="0.25">
      <c r="A56" s="7"/>
      <c r="B56" s="7"/>
      <c r="C56" s="7"/>
      <c r="D56" s="7"/>
      <c r="E56" s="7"/>
      <c r="F56" s="7" t="s">
        <v>66</v>
      </c>
      <c r="G56" s="31">
        <v>1660</v>
      </c>
      <c r="H56" s="31"/>
      <c r="I56" s="31"/>
      <c r="J56" s="31"/>
      <c r="K56" s="31"/>
      <c r="L56" s="31"/>
      <c r="M56" s="31">
        <f>1280 + 400</f>
        <v>1680</v>
      </c>
      <c r="N56" s="31"/>
      <c r="O56" s="31">
        <v>2200</v>
      </c>
      <c r="P56" s="31"/>
      <c r="Q56" s="28">
        <v>1600</v>
      </c>
      <c r="S56" s="26">
        <f t="shared" si="4"/>
        <v>-600</v>
      </c>
    </row>
    <row r="57" spans="1:19" s="9" customFormat="1" x14ac:dyDescent="0.25">
      <c r="A57" s="7"/>
      <c r="B57" s="7"/>
      <c r="C57" s="7"/>
      <c r="D57" s="7"/>
      <c r="E57" s="7"/>
      <c r="F57" s="7" t="s">
        <v>67</v>
      </c>
      <c r="G57" s="31">
        <v>195</v>
      </c>
      <c r="H57" s="31"/>
      <c r="I57" s="31"/>
      <c r="J57" s="31"/>
      <c r="K57" s="31"/>
      <c r="L57" s="31"/>
      <c r="M57" s="58">
        <v>195</v>
      </c>
      <c r="N57" s="31"/>
      <c r="O57" s="31">
        <v>200</v>
      </c>
      <c r="P57" s="31"/>
      <c r="Q57" s="28">
        <v>200</v>
      </c>
      <c r="S57" s="26">
        <f t="shared" si="4"/>
        <v>0</v>
      </c>
    </row>
    <row r="58" spans="1:19" s="9" customFormat="1" ht="16.5" thickBot="1" x14ac:dyDescent="0.3">
      <c r="A58" s="7"/>
      <c r="B58" s="7"/>
      <c r="C58" s="7"/>
      <c r="D58" s="21"/>
      <c r="E58" s="7"/>
      <c r="F58" s="7" t="s">
        <v>68</v>
      </c>
      <c r="G58" s="37">
        <v>900.55</v>
      </c>
      <c r="H58" s="31"/>
      <c r="I58" s="31"/>
      <c r="J58" s="31"/>
      <c r="K58" s="31"/>
      <c r="L58" s="31"/>
      <c r="M58" s="61">
        <v>950.38</v>
      </c>
      <c r="N58" s="31"/>
      <c r="O58" s="37">
        <v>1000</v>
      </c>
      <c r="P58" s="31"/>
      <c r="Q58" s="38">
        <v>1000</v>
      </c>
      <c r="S58" s="26">
        <f t="shared" si="4"/>
        <v>0</v>
      </c>
    </row>
    <row r="59" spans="1:19" s="18" customFormat="1" ht="18.75" x14ac:dyDescent="0.3">
      <c r="A59" s="10"/>
      <c r="B59" s="10"/>
      <c r="C59" s="10"/>
      <c r="D59" s="10" t="s">
        <v>69</v>
      </c>
      <c r="E59" s="17"/>
      <c r="F59" s="10"/>
      <c r="G59" s="35">
        <f>ROUND(SUM(G51:G58),5)</f>
        <v>8876.7000000000007</v>
      </c>
      <c r="H59" s="41"/>
      <c r="I59" s="35"/>
      <c r="J59" s="35"/>
      <c r="K59" s="35" t="s">
        <v>69</v>
      </c>
      <c r="L59" s="47"/>
      <c r="M59" s="35">
        <f>ROUND(SUM(M51:M58),5)</f>
        <v>10610.38</v>
      </c>
      <c r="N59" s="41"/>
      <c r="O59" s="35">
        <f>ROUND(SUM(O51:O58),5)</f>
        <v>12225</v>
      </c>
      <c r="P59" s="41"/>
      <c r="Q59" s="35">
        <f>ROUND(SUM(Q51:Q58),5)</f>
        <v>11950</v>
      </c>
      <c r="S59" s="35">
        <f>ROUND(SUM(S51:S58),5)</f>
        <v>-275</v>
      </c>
    </row>
    <row r="60" spans="1:19" s="18" customFormat="1" ht="27" customHeight="1" x14ac:dyDescent="0.3">
      <c r="A60" s="10"/>
      <c r="B60" s="10"/>
      <c r="C60" s="10"/>
      <c r="D60" s="10"/>
      <c r="E60" s="10" t="s">
        <v>60</v>
      </c>
      <c r="F60" s="10"/>
      <c r="G60" s="35">
        <v>487.5</v>
      </c>
      <c r="H60" s="41"/>
      <c r="I60" s="35"/>
      <c r="J60" s="35"/>
      <c r="K60" s="35" t="s">
        <v>60</v>
      </c>
      <c r="L60" s="35"/>
      <c r="M60" s="35">
        <v>800</v>
      </c>
      <c r="N60" s="41"/>
      <c r="O60" s="35">
        <v>1000</v>
      </c>
      <c r="P60" s="41"/>
      <c r="Q60" s="40">
        <v>1200</v>
      </c>
      <c r="S60" s="52">
        <f t="shared" si="4"/>
        <v>200</v>
      </c>
    </row>
    <row r="61" spans="1:19" ht="27.75" customHeight="1" x14ac:dyDescent="0.25">
      <c r="A61" s="1"/>
      <c r="B61" s="1"/>
      <c r="C61" s="1"/>
      <c r="D61" s="1"/>
      <c r="E61" s="10" t="s">
        <v>52</v>
      </c>
      <c r="F61" s="10"/>
      <c r="G61" s="31"/>
      <c r="H61" s="39"/>
      <c r="I61" s="45"/>
      <c r="J61" s="45"/>
      <c r="K61" s="45" t="s">
        <v>52</v>
      </c>
      <c r="L61" s="45"/>
      <c r="M61" s="31"/>
      <c r="N61" s="39"/>
      <c r="O61" s="31"/>
      <c r="P61" s="39"/>
    </row>
    <row r="62" spans="1:19" s="9" customFormat="1" x14ac:dyDescent="0.25">
      <c r="A62" s="7"/>
      <c r="B62" s="7"/>
      <c r="C62" s="7"/>
      <c r="D62" s="7"/>
      <c r="E62" s="21"/>
      <c r="F62" s="7" t="s">
        <v>53</v>
      </c>
      <c r="G62" s="31">
        <v>8000</v>
      </c>
      <c r="H62" s="31"/>
      <c r="I62" s="31"/>
      <c r="J62" s="31"/>
      <c r="K62" s="26"/>
      <c r="L62" s="31"/>
      <c r="M62" s="58">
        <v>9500</v>
      </c>
      <c r="N62" s="31"/>
      <c r="O62" s="31">
        <v>9500</v>
      </c>
      <c r="P62" s="31"/>
      <c r="Q62" s="60">
        <v>10000</v>
      </c>
      <c r="S62" s="26">
        <f t="shared" ref="S62:S67" si="5">Q62-O62</f>
        <v>500</v>
      </c>
    </row>
    <row r="63" spans="1:19" s="9" customFormat="1" x14ac:dyDescent="0.25">
      <c r="A63" s="7"/>
      <c r="B63" s="7"/>
      <c r="C63" s="7"/>
      <c r="D63" s="7"/>
      <c r="E63" s="7"/>
      <c r="F63" s="7" t="s">
        <v>54</v>
      </c>
      <c r="G63" s="31">
        <v>702.98</v>
      </c>
      <c r="H63" s="31"/>
      <c r="I63" s="31"/>
      <c r="J63" s="31"/>
      <c r="K63" s="31"/>
      <c r="L63" s="31"/>
      <c r="M63" s="31">
        <v>250</v>
      </c>
      <c r="N63" s="31"/>
      <c r="O63" s="31">
        <v>700</v>
      </c>
      <c r="P63" s="31"/>
      <c r="Q63" s="28">
        <v>500</v>
      </c>
      <c r="S63" s="26">
        <f t="shared" si="5"/>
        <v>-200</v>
      </c>
    </row>
    <row r="64" spans="1:19" s="9" customFormat="1" x14ac:dyDescent="0.25">
      <c r="A64" s="7"/>
      <c r="B64" s="7"/>
      <c r="C64" s="7"/>
      <c r="D64" s="7"/>
      <c r="E64" s="7"/>
      <c r="F64" s="7" t="s">
        <v>55</v>
      </c>
      <c r="G64" s="31">
        <v>2589.4899999999998</v>
      </c>
      <c r="H64" s="31"/>
      <c r="I64" s="31"/>
      <c r="J64" s="31"/>
      <c r="K64" s="31"/>
      <c r="L64" s="31"/>
      <c r="M64" s="58">
        <v>1200.69</v>
      </c>
      <c r="N64" s="31"/>
      <c r="O64" s="31">
        <v>400</v>
      </c>
      <c r="P64" s="31"/>
      <c r="Q64" s="28">
        <v>1300</v>
      </c>
      <c r="S64" s="26">
        <f t="shared" si="5"/>
        <v>900</v>
      </c>
    </row>
    <row r="65" spans="1:19" s="9" customFormat="1" x14ac:dyDescent="0.25">
      <c r="A65" s="7"/>
      <c r="B65" s="7"/>
      <c r="C65" s="7"/>
      <c r="D65" s="7"/>
      <c r="E65" s="7"/>
      <c r="F65" s="7" t="s">
        <v>56</v>
      </c>
      <c r="G65" s="31">
        <v>1800</v>
      </c>
      <c r="H65" s="31"/>
      <c r="I65" s="31"/>
      <c r="J65" s="31"/>
      <c r="K65" s="31"/>
      <c r="L65" s="31"/>
      <c r="M65" s="58">
        <v>1160</v>
      </c>
      <c r="N65" s="31"/>
      <c r="O65" s="31">
        <v>1100</v>
      </c>
      <c r="P65" s="31"/>
      <c r="Q65" s="28">
        <v>1300</v>
      </c>
      <c r="S65" s="26">
        <f t="shared" si="5"/>
        <v>200</v>
      </c>
    </row>
    <row r="66" spans="1:19" s="9" customFormat="1" x14ac:dyDescent="0.25">
      <c r="A66" s="7"/>
      <c r="B66" s="7"/>
      <c r="C66" s="7"/>
      <c r="D66" s="7"/>
      <c r="E66" s="7"/>
      <c r="F66" s="7" t="s">
        <v>57</v>
      </c>
      <c r="G66" s="31"/>
      <c r="H66" s="31"/>
      <c r="I66" s="31"/>
      <c r="J66" s="31"/>
      <c r="K66" s="31"/>
      <c r="L66" s="31"/>
      <c r="M66" s="58">
        <v>0</v>
      </c>
      <c r="N66" s="31"/>
      <c r="O66" s="31">
        <v>1600</v>
      </c>
      <c r="P66" s="31"/>
      <c r="Q66" s="28">
        <v>1000</v>
      </c>
      <c r="S66" s="26">
        <f t="shared" si="5"/>
        <v>-600</v>
      </c>
    </row>
    <row r="67" spans="1:19" s="9" customFormat="1" ht="16.5" thickBot="1" x14ac:dyDescent="0.3">
      <c r="A67" s="7"/>
      <c r="B67" s="7"/>
      <c r="C67" s="7"/>
      <c r="D67" s="7"/>
      <c r="E67" s="7"/>
      <c r="F67" s="7" t="s">
        <v>58</v>
      </c>
      <c r="G67" s="37">
        <v>468.87</v>
      </c>
      <c r="H67" s="31"/>
      <c r="I67" s="31"/>
      <c r="J67" s="31"/>
      <c r="K67" s="31"/>
      <c r="L67" s="31"/>
      <c r="M67" s="37">
        <v>625</v>
      </c>
      <c r="N67" s="31"/>
      <c r="O67" s="37">
        <v>400</v>
      </c>
      <c r="P67" s="31"/>
      <c r="Q67" s="38">
        <v>650</v>
      </c>
      <c r="S67" s="26">
        <f t="shared" si="5"/>
        <v>250</v>
      </c>
    </row>
    <row r="68" spans="1:19" s="18" customFormat="1" ht="38.25" customHeight="1" x14ac:dyDescent="0.3">
      <c r="A68" s="10"/>
      <c r="B68" s="10"/>
      <c r="C68" s="10"/>
      <c r="D68" s="10"/>
      <c r="E68" s="63" t="s">
        <v>59</v>
      </c>
      <c r="F68" s="63"/>
      <c r="G68" s="35">
        <f>ROUND(SUM(G61:G67),5)</f>
        <v>13561.34</v>
      </c>
      <c r="H68" s="41"/>
      <c r="I68" s="35"/>
      <c r="J68" s="35"/>
      <c r="K68" s="35" t="s">
        <v>59</v>
      </c>
      <c r="L68" s="35"/>
      <c r="M68" s="35">
        <f>ROUND(SUM(M61:M67),5)</f>
        <v>12735.69</v>
      </c>
      <c r="N68" s="41"/>
      <c r="O68" s="35">
        <f>ROUND(SUM(O61:O67),5)</f>
        <v>13700</v>
      </c>
      <c r="P68" s="35"/>
      <c r="Q68" s="35">
        <f>ROUND(SUM(Q61:Q67),5)</f>
        <v>14750</v>
      </c>
      <c r="S68" s="35">
        <f>ROUND(SUM(S61:S67),5)</f>
        <v>1050</v>
      </c>
    </row>
    <row r="69" spans="1:19" s="18" customFormat="1" ht="27.75" customHeight="1" x14ac:dyDescent="0.3">
      <c r="A69" s="10"/>
      <c r="B69" s="10"/>
      <c r="C69" s="10"/>
      <c r="D69" s="10"/>
      <c r="E69" s="10" t="s">
        <v>45</v>
      </c>
      <c r="F69" s="10"/>
      <c r="G69" s="41"/>
      <c r="H69" s="41"/>
      <c r="I69" s="35"/>
      <c r="J69" s="35"/>
      <c r="K69" s="35" t="s">
        <v>45</v>
      </c>
      <c r="L69" s="35"/>
      <c r="M69" s="41"/>
      <c r="N69" s="41"/>
      <c r="O69" s="41"/>
      <c r="P69" s="41"/>
      <c r="Q69" s="42"/>
    </row>
    <row r="70" spans="1:19" s="9" customFormat="1" x14ac:dyDescent="0.25">
      <c r="A70" s="7"/>
      <c r="B70" s="7"/>
      <c r="C70" s="7"/>
      <c r="D70" s="7"/>
      <c r="E70" s="7"/>
      <c r="F70" s="7" t="s">
        <v>46</v>
      </c>
      <c r="G70" s="31">
        <v>1141.25</v>
      </c>
      <c r="H70" s="31"/>
      <c r="I70" s="31"/>
      <c r="J70" s="31"/>
      <c r="K70" s="31"/>
      <c r="L70" s="31"/>
      <c r="M70" s="31">
        <f>989.61 + 65</f>
        <v>1054.6100000000001</v>
      </c>
      <c r="N70" s="31"/>
      <c r="O70" s="31">
        <v>1500</v>
      </c>
      <c r="P70" s="31"/>
      <c r="Q70" s="28">
        <v>1500</v>
      </c>
      <c r="S70" s="26">
        <f t="shared" ref="S70:S76" si="6">Q70-O70</f>
        <v>0</v>
      </c>
    </row>
    <row r="71" spans="1:19" s="9" customFormat="1" x14ac:dyDescent="0.25">
      <c r="A71" s="7"/>
      <c r="B71" s="7"/>
      <c r="C71" s="7"/>
      <c r="D71" s="7"/>
      <c r="E71" s="21"/>
      <c r="F71" s="7" t="s">
        <v>116</v>
      </c>
      <c r="G71" s="31">
        <v>2295</v>
      </c>
      <c r="H71" s="31"/>
      <c r="I71" s="31"/>
      <c r="J71" s="31"/>
      <c r="K71" s="31"/>
      <c r="L71" s="31"/>
      <c r="M71" s="31">
        <v>2400</v>
      </c>
      <c r="N71" s="31"/>
      <c r="O71" s="31">
        <v>2295</v>
      </c>
      <c r="P71" s="31"/>
      <c r="Q71" s="28">
        <v>2400</v>
      </c>
      <c r="S71" s="26">
        <f t="shared" si="6"/>
        <v>105</v>
      </c>
    </row>
    <row r="72" spans="1:19" s="9" customFormat="1" x14ac:dyDescent="0.25">
      <c r="A72" s="7"/>
      <c r="B72" s="7"/>
      <c r="C72" s="7"/>
      <c r="D72" s="7"/>
      <c r="E72" s="7"/>
      <c r="F72" s="7" t="s">
        <v>48</v>
      </c>
      <c r="G72" s="31">
        <v>5000</v>
      </c>
      <c r="H72" s="31"/>
      <c r="I72" s="31"/>
      <c r="J72" s="31"/>
      <c r="K72" s="31"/>
      <c r="L72" s="31"/>
      <c r="M72" s="58">
        <v>6500</v>
      </c>
      <c r="N72" s="31"/>
      <c r="O72" s="31">
        <v>6500</v>
      </c>
      <c r="P72" s="31"/>
      <c r="Q72" s="60">
        <v>7000</v>
      </c>
      <c r="S72" s="26">
        <f t="shared" si="6"/>
        <v>500</v>
      </c>
    </row>
    <row r="73" spans="1:19" s="9" customFormat="1" x14ac:dyDescent="0.25">
      <c r="A73" s="7"/>
      <c r="B73" s="7"/>
      <c r="C73" s="7"/>
      <c r="D73" s="7"/>
      <c r="E73" s="7"/>
      <c r="F73" s="7" t="s">
        <v>47</v>
      </c>
      <c r="G73" s="31">
        <v>72.92</v>
      </c>
      <c r="H73" s="31"/>
      <c r="I73" s="31"/>
      <c r="J73" s="31"/>
      <c r="K73" s="31"/>
      <c r="L73" s="31"/>
      <c r="M73" s="31">
        <v>60</v>
      </c>
      <c r="N73" s="31"/>
      <c r="O73" s="31">
        <v>80</v>
      </c>
      <c r="P73" s="31"/>
      <c r="Q73" s="28">
        <v>80</v>
      </c>
      <c r="S73" s="26">
        <f t="shared" si="6"/>
        <v>0</v>
      </c>
    </row>
    <row r="74" spans="1:19" s="9" customFormat="1" x14ac:dyDescent="0.25">
      <c r="A74" s="7"/>
      <c r="B74" s="7"/>
      <c r="C74" s="7"/>
      <c r="D74" s="7"/>
      <c r="E74" s="7"/>
      <c r="F74" s="7" t="s">
        <v>112</v>
      </c>
      <c r="G74" s="31"/>
      <c r="H74" s="31"/>
      <c r="I74" s="31"/>
      <c r="J74" s="31"/>
      <c r="K74" s="31"/>
      <c r="L74" s="31"/>
      <c r="M74" s="31">
        <v>0</v>
      </c>
      <c r="N74" s="31"/>
      <c r="O74" s="31">
        <v>220</v>
      </c>
      <c r="P74" s="31"/>
      <c r="Q74" s="28">
        <v>0</v>
      </c>
      <c r="S74" s="26">
        <f t="shared" si="6"/>
        <v>-220</v>
      </c>
    </row>
    <row r="75" spans="1:19" s="9" customFormat="1" x14ac:dyDescent="0.25">
      <c r="A75" s="7"/>
      <c r="B75" s="7"/>
      <c r="C75" s="7"/>
      <c r="D75" s="7"/>
      <c r="E75" s="7"/>
      <c r="F75" s="7" t="s">
        <v>50</v>
      </c>
      <c r="G75" s="31">
        <v>29329.119999999999</v>
      </c>
      <c r="H75" s="31"/>
      <c r="I75" s="31"/>
      <c r="J75" s="31"/>
      <c r="K75" s="31"/>
      <c r="L75" s="31"/>
      <c r="M75" s="31">
        <f xml:space="preserve"> 6316.58 + 9236</f>
        <v>15552.58</v>
      </c>
      <c r="N75" s="31"/>
      <c r="O75" s="31">
        <v>23000</v>
      </c>
      <c r="P75" s="31"/>
      <c r="Q75" s="28">
        <v>20000</v>
      </c>
      <c r="S75" s="26">
        <f t="shared" si="6"/>
        <v>-3000</v>
      </c>
    </row>
    <row r="76" spans="1:19" s="9" customFormat="1" x14ac:dyDescent="0.25">
      <c r="A76" s="7"/>
      <c r="B76" s="7"/>
      <c r="C76" s="7"/>
      <c r="D76" s="7"/>
      <c r="E76" s="7"/>
      <c r="F76" s="7" t="s">
        <v>49</v>
      </c>
      <c r="G76" s="31">
        <v>968.92</v>
      </c>
      <c r="H76" s="31"/>
      <c r="I76" s="31"/>
      <c r="J76" s="31"/>
      <c r="K76" s="31"/>
      <c r="L76" s="31"/>
      <c r="M76" s="58">
        <v>929.4</v>
      </c>
      <c r="N76" s="31"/>
      <c r="O76" s="31">
        <v>1600</v>
      </c>
      <c r="P76" s="31"/>
      <c r="Q76" s="28">
        <v>1500</v>
      </c>
      <c r="S76" s="26">
        <f t="shared" si="6"/>
        <v>-100</v>
      </c>
    </row>
    <row r="77" spans="1:19" s="18" customFormat="1" ht="39.75" customHeight="1" x14ac:dyDescent="0.3">
      <c r="A77" s="10"/>
      <c r="B77" s="10"/>
      <c r="C77" s="10"/>
      <c r="D77" s="10"/>
      <c r="E77" s="63" t="s">
        <v>51</v>
      </c>
      <c r="F77" s="63"/>
      <c r="G77" s="54">
        <f>ROUND(SUM(G69:G76),5)</f>
        <v>38807.21</v>
      </c>
      <c r="H77" s="41"/>
      <c r="I77" s="35"/>
      <c r="J77" s="35"/>
      <c r="K77" s="35" t="s">
        <v>51</v>
      </c>
      <c r="L77" s="35"/>
      <c r="M77" s="54">
        <f>ROUND(SUM(M69:M76),5)</f>
        <v>26496.59</v>
      </c>
      <c r="N77" s="41"/>
      <c r="O77" s="54">
        <f>ROUND(SUM(O69:O76),5)</f>
        <v>35195</v>
      </c>
      <c r="P77" s="41"/>
      <c r="Q77" s="54">
        <f>SUM(Q70:Q76)</f>
        <v>32480</v>
      </c>
      <c r="S77" s="54">
        <f>SUM(S70:S76)</f>
        <v>-2715</v>
      </c>
    </row>
    <row r="78" spans="1:19" s="9" customFormat="1" ht="29.25" customHeight="1" x14ac:dyDescent="0.25">
      <c r="A78" s="20"/>
      <c r="B78" s="20"/>
      <c r="C78" s="20"/>
      <c r="D78" s="20"/>
      <c r="E78" s="20" t="s">
        <v>37</v>
      </c>
      <c r="F78" s="20"/>
      <c r="G78" s="31"/>
      <c r="H78" s="31"/>
      <c r="I78" s="34"/>
      <c r="J78" s="34"/>
      <c r="K78" s="34" t="s">
        <v>37</v>
      </c>
      <c r="L78" s="34"/>
      <c r="M78" s="31"/>
      <c r="N78" s="31"/>
      <c r="O78" s="31"/>
      <c r="P78" s="31"/>
      <c r="Q78" s="28"/>
    </row>
    <row r="79" spans="1:19" s="9" customFormat="1" x14ac:dyDescent="0.25">
      <c r="A79" s="7"/>
      <c r="B79" s="7"/>
      <c r="C79" s="7"/>
      <c r="D79" s="7"/>
      <c r="E79" s="21"/>
      <c r="F79" s="7" t="s">
        <v>38</v>
      </c>
      <c r="G79" s="31">
        <v>1201.42</v>
      </c>
      <c r="H79" s="31"/>
      <c r="I79" s="31"/>
      <c r="J79" s="31"/>
      <c r="K79" s="31"/>
      <c r="L79" s="31"/>
      <c r="M79" s="58">
        <v>1769.8</v>
      </c>
      <c r="N79" s="31"/>
      <c r="O79" s="31">
        <v>2000</v>
      </c>
      <c r="P79" s="31"/>
      <c r="Q79" s="28">
        <v>1500</v>
      </c>
      <c r="S79" s="26">
        <f t="shared" ref="S79:S88" si="7">Q79-O79</f>
        <v>-500</v>
      </c>
    </row>
    <row r="80" spans="1:19" s="9" customFormat="1" x14ac:dyDescent="0.25">
      <c r="A80" s="7"/>
      <c r="B80" s="7"/>
      <c r="C80" s="7"/>
      <c r="D80" s="7"/>
      <c r="E80" s="7"/>
      <c r="F80" s="7" t="s">
        <v>39</v>
      </c>
      <c r="G80" s="31">
        <v>678.52</v>
      </c>
      <c r="H80" s="31"/>
      <c r="I80" s="31"/>
      <c r="J80" s="31"/>
      <c r="K80" s="31"/>
      <c r="L80" s="31"/>
      <c r="M80" s="31">
        <v>900</v>
      </c>
      <c r="N80" s="31"/>
      <c r="O80" s="31">
        <v>1000</v>
      </c>
      <c r="P80" s="31"/>
      <c r="Q80" s="28">
        <v>1000</v>
      </c>
      <c r="S80" s="26">
        <f t="shared" si="7"/>
        <v>0</v>
      </c>
    </row>
    <row r="81" spans="1:21" s="9" customFormat="1" x14ac:dyDescent="0.25">
      <c r="A81" s="7"/>
      <c r="B81" s="7"/>
      <c r="C81" s="7"/>
      <c r="D81" s="7"/>
      <c r="E81" s="7"/>
      <c r="F81" s="7" t="s">
        <v>40</v>
      </c>
      <c r="G81" s="31">
        <v>273.39</v>
      </c>
      <c r="H81" s="31"/>
      <c r="I81" s="31"/>
      <c r="J81" s="31"/>
      <c r="K81" s="31"/>
      <c r="L81" s="31"/>
      <c r="M81" s="31">
        <v>938.88</v>
      </c>
      <c r="N81" s="31"/>
      <c r="O81" s="31">
        <v>1000</v>
      </c>
      <c r="P81" s="31"/>
      <c r="Q81" s="28">
        <v>1000</v>
      </c>
      <c r="S81" s="26">
        <f t="shared" si="7"/>
        <v>0</v>
      </c>
    </row>
    <row r="82" spans="1:21" s="9" customFormat="1" x14ac:dyDescent="0.25">
      <c r="A82" s="7"/>
      <c r="B82" s="7"/>
      <c r="C82" s="7"/>
      <c r="D82" s="7"/>
      <c r="E82" s="7"/>
      <c r="F82" s="7" t="s">
        <v>41</v>
      </c>
      <c r="G82" s="31">
        <v>352.56</v>
      </c>
      <c r="H82" s="31"/>
      <c r="I82" s="31"/>
      <c r="J82" s="31"/>
      <c r="K82" s="31"/>
      <c r="L82" s="31"/>
      <c r="M82" s="31">
        <v>360</v>
      </c>
      <c r="N82" s="31"/>
      <c r="O82" s="31">
        <v>375</v>
      </c>
      <c r="P82" s="31"/>
      <c r="Q82" s="28">
        <v>400</v>
      </c>
      <c r="S82" s="26">
        <f t="shared" si="7"/>
        <v>25</v>
      </c>
    </row>
    <row r="83" spans="1:21" s="9" customFormat="1" x14ac:dyDescent="0.25">
      <c r="A83" s="7"/>
      <c r="B83" s="7"/>
      <c r="C83" s="7"/>
      <c r="D83" s="7"/>
      <c r="E83" s="7"/>
      <c r="F83" s="7" t="s">
        <v>42</v>
      </c>
      <c r="G83" s="31">
        <v>394.8</v>
      </c>
      <c r="H83" s="31"/>
      <c r="I83" s="31"/>
      <c r="J83" s="31"/>
      <c r="K83" s="31"/>
      <c r="L83" s="31"/>
      <c r="M83" s="31">
        <v>400</v>
      </c>
      <c r="N83" s="31"/>
      <c r="O83" s="31">
        <v>450</v>
      </c>
      <c r="P83" s="31"/>
      <c r="Q83" s="28">
        <v>450</v>
      </c>
      <c r="S83" s="26">
        <f t="shared" si="7"/>
        <v>0</v>
      </c>
    </row>
    <row r="84" spans="1:21" s="9" customFormat="1" ht="16.5" thickBot="1" x14ac:dyDescent="0.3">
      <c r="A84" s="7"/>
      <c r="B84" s="7"/>
      <c r="C84" s="7"/>
      <c r="D84" s="7"/>
      <c r="E84" s="7"/>
      <c r="F84" s="7" t="s">
        <v>43</v>
      </c>
      <c r="G84" s="37">
        <v>120.04</v>
      </c>
      <c r="H84" s="31"/>
      <c r="I84" s="31"/>
      <c r="J84" s="31"/>
      <c r="K84" s="31"/>
      <c r="L84" s="31"/>
      <c r="M84" s="37">
        <v>200</v>
      </c>
      <c r="N84" s="31"/>
      <c r="O84" s="37">
        <v>300</v>
      </c>
      <c r="P84" s="31"/>
      <c r="Q84" s="38">
        <v>300</v>
      </c>
      <c r="S84" s="26">
        <f t="shared" si="7"/>
        <v>0</v>
      </c>
      <c r="T84" s="7"/>
      <c r="U84" s="8"/>
    </row>
    <row r="85" spans="1:21" s="18" customFormat="1" ht="36.75" customHeight="1" x14ac:dyDescent="0.3">
      <c r="A85" s="10"/>
      <c r="B85" s="10"/>
      <c r="C85" s="10"/>
      <c r="D85" s="10"/>
      <c r="E85" s="63" t="s">
        <v>44</v>
      </c>
      <c r="F85" s="63"/>
      <c r="G85" s="35">
        <f>ROUND(SUM(G79:G84),5)</f>
        <v>3020.73</v>
      </c>
      <c r="H85" s="41"/>
      <c r="I85" s="35"/>
      <c r="J85" s="35"/>
      <c r="K85" s="35" t="s">
        <v>44</v>
      </c>
      <c r="L85" s="35"/>
      <c r="M85" s="35">
        <f>ROUND(SUM(M78:M84),5)</f>
        <v>4568.68</v>
      </c>
      <c r="N85" s="35"/>
      <c r="O85" s="35">
        <f>ROUND(SUM(O78:O84),5)</f>
        <v>5125</v>
      </c>
      <c r="P85" s="35"/>
      <c r="Q85" s="35">
        <f>ROUND(SUM(Q78:Q84),5)</f>
        <v>4650</v>
      </c>
      <c r="S85" s="35">
        <f>ROUND(SUM(S78:S84),5)</f>
        <v>-475</v>
      </c>
    </row>
    <row r="86" spans="1:21" s="9" customFormat="1" ht="22.9" customHeight="1" x14ac:dyDescent="0.25">
      <c r="A86" s="7"/>
      <c r="B86" s="7"/>
      <c r="C86" s="7"/>
      <c r="D86" s="7"/>
      <c r="E86" s="20" t="s">
        <v>34</v>
      </c>
      <c r="F86" s="7"/>
      <c r="G86" s="26"/>
      <c r="H86" s="31"/>
      <c r="I86" s="31"/>
      <c r="J86" s="31"/>
      <c r="K86" s="31" t="s">
        <v>34</v>
      </c>
      <c r="L86" s="31"/>
      <c r="M86" s="31"/>
      <c r="N86" s="31"/>
      <c r="O86" s="31"/>
      <c r="P86" s="31"/>
      <c r="Q86" s="28"/>
      <c r="S86" s="26">
        <f t="shared" si="7"/>
        <v>0</v>
      </c>
    </row>
    <row r="87" spans="1:21" s="9" customFormat="1" x14ac:dyDescent="0.25">
      <c r="A87" s="7"/>
      <c r="B87" s="7"/>
      <c r="C87" s="7"/>
      <c r="D87" s="7"/>
      <c r="E87" s="21"/>
      <c r="F87" s="7" t="s">
        <v>35</v>
      </c>
      <c r="G87" s="31">
        <v>4652</v>
      </c>
      <c r="H87" s="31"/>
      <c r="I87" s="31"/>
      <c r="J87" s="31"/>
      <c r="K87" s="31"/>
      <c r="L87" s="31" t="s">
        <v>35</v>
      </c>
      <c r="M87" s="31">
        <f>882+ 4600</f>
        <v>5482</v>
      </c>
      <c r="N87" s="31"/>
      <c r="O87" s="31">
        <v>5600</v>
      </c>
      <c r="P87" s="31"/>
      <c r="Q87" s="28">
        <v>6000</v>
      </c>
      <c r="S87" s="26">
        <f t="shared" si="7"/>
        <v>400</v>
      </c>
    </row>
    <row r="88" spans="1:21" s="9" customFormat="1" ht="16.5" thickBot="1" x14ac:dyDescent="0.3">
      <c r="A88" s="7"/>
      <c r="B88" s="7"/>
      <c r="C88" s="7"/>
      <c r="D88" s="7"/>
      <c r="E88" s="21"/>
      <c r="F88" s="7" t="s">
        <v>133</v>
      </c>
      <c r="G88" s="37">
        <v>75.25</v>
      </c>
      <c r="H88" s="31"/>
      <c r="I88" s="31"/>
      <c r="J88" s="31"/>
      <c r="K88" s="31"/>
      <c r="L88" s="31" t="s">
        <v>35</v>
      </c>
      <c r="M88" s="61">
        <f>2262.5 + 50</f>
        <v>2312.5</v>
      </c>
      <c r="N88" s="31"/>
      <c r="O88" s="37"/>
      <c r="P88" s="31"/>
      <c r="Q88" s="38">
        <v>2000</v>
      </c>
      <c r="S88" s="26">
        <f t="shared" si="7"/>
        <v>2000</v>
      </c>
    </row>
    <row r="89" spans="1:21" s="9" customFormat="1" ht="18" x14ac:dyDescent="0.25">
      <c r="A89" s="20"/>
      <c r="B89" s="20"/>
      <c r="C89" s="20"/>
      <c r="D89" s="20"/>
      <c r="E89" s="20" t="s">
        <v>36</v>
      </c>
      <c r="F89" s="20"/>
      <c r="G89" s="35">
        <f>ROUND(SUM(G87:G88),5)</f>
        <v>4727.25</v>
      </c>
      <c r="H89" s="34"/>
      <c r="I89" s="34"/>
      <c r="J89" s="34"/>
      <c r="K89" s="34" t="s">
        <v>36</v>
      </c>
      <c r="L89" s="34"/>
      <c r="M89" s="35">
        <f>ROUND(SUM(M87:M88),5)</f>
        <v>7794.5</v>
      </c>
      <c r="N89" s="34"/>
      <c r="O89" s="35">
        <f>ROUND(SUM(O87:O88),5)</f>
        <v>5600</v>
      </c>
      <c r="P89" s="34"/>
      <c r="Q89" s="35">
        <f>ROUND(SUM(Q87:Q88),5)</f>
        <v>8000</v>
      </c>
      <c r="S89" s="35">
        <f>ROUND(SUM(S87:S88),5)</f>
        <v>2400</v>
      </c>
    </row>
    <row r="90" spans="1:21" s="18" customFormat="1" ht="27.6" customHeight="1" x14ac:dyDescent="0.3">
      <c r="A90" s="10"/>
      <c r="B90" s="10"/>
      <c r="C90" s="10"/>
      <c r="D90" s="63" t="s">
        <v>70</v>
      </c>
      <c r="E90" s="63"/>
      <c r="F90" s="63"/>
      <c r="G90" s="54">
        <f>ROUND(G68+G89+G85+G77+SUM(G60:G60)+G59,5)</f>
        <v>69480.73</v>
      </c>
      <c r="H90" s="41"/>
      <c r="I90" s="35"/>
      <c r="J90" s="35"/>
      <c r="K90" s="35" t="s">
        <v>70</v>
      </c>
      <c r="L90" s="35"/>
      <c r="M90" s="54">
        <f>ROUND(M68+M89+M85+M77+SUM(M60:M60)+M59,5)</f>
        <v>63005.84</v>
      </c>
      <c r="N90" s="41"/>
      <c r="O90" s="54">
        <f>ROUND(O68+O89+O85+O77+SUM(O60:O60)+O59,5)</f>
        <v>72845</v>
      </c>
      <c r="P90" s="41"/>
      <c r="Q90" s="54">
        <f>ROUND(Q68+Q89+Q85+Q77+SUM(Q60:Q60)+Q59,5)</f>
        <v>73030</v>
      </c>
      <c r="S90" s="54">
        <f>ROUND(S68+S89+S85+S77+SUM(S60:S60)+S59,5)</f>
        <v>185</v>
      </c>
    </row>
    <row r="91" spans="1:21" s="18" customFormat="1" ht="28.5" customHeight="1" x14ac:dyDescent="0.3">
      <c r="A91" s="10"/>
      <c r="B91" s="10"/>
      <c r="C91" s="10"/>
      <c r="D91" s="10" t="s">
        <v>73</v>
      </c>
      <c r="E91" s="10"/>
      <c r="F91" s="10"/>
      <c r="G91" s="41"/>
      <c r="H91" s="41"/>
      <c r="I91" s="35"/>
      <c r="J91" s="35" t="s">
        <v>73</v>
      </c>
      <c r="K91" s="47"/>
      <c r="L91" s="35"/>
      <c r="M91" s="41"/>
      <c r="N91" s="41"/>
      <c r="O91" s="41"/>
      <c r="P91" s="41"/>
      <c r="Q91" s="42"/>
    </row>
    <row r="92" spans="1:21" s="9" customFormat="1" x14ac:dyDescent="0.25">
      <c r="A92" s="7"/>
      <c r="B92" s="7"/>
      <c r="C92" s="7"/>
      <c r="D92" s="7"/>
      <c r="E92" s="7" t="s">
        <v>75</v>
      </c>
      <c r="F92" s="7"/>
      <c r="G92" s="31">
        <v>33609.47</v>
      </c>
      <c r="H92" s="31"/>
      <c r="I92" s="31"/>
      <c r="J92" s="31"/>
      <c r="K92" s="31"/>
      <c r="L92" s="31"/>
      <c r="M92" s="58">
        <v>31295</v>
      </c>
      <c r="N92" s="31"/>
      <c r="O92" s="31">
        <v>31295</v>
      </c>
      <c r="P92" s="31"/>
      <c r="Q92" s="28">
        <v>32250</v>
      </c>
      <c r="S92" s="26">
        <f t="shared" ref="S92:S96" si="8">Q92-O92</f>
        <v>955</v>
      </c>
    </row>
    <row r="93" spans="1:21" s="9" customFormat="1" x14ac:dyDescent="0.25">
      <c r="A93" s="7"/>
      <c r="B93" s="7"/>
      <c r="C93" s="7"/>
      <c r="D93" s="7"/>
      <c r="E93" s="7" t="s">
        <v>76</v>
      </c>
      <c r="F93" s="7"/>
      <c r="G93" s="31">
        <v>21425.25</v>
      </c>
      <c r="H93" s="31"/>
      <c r="I93" s="31"/>
      <c r="J93" s="31"/>
      <c r="K93" s="31"/>
      <c r="L93" s="31"/>
      <c r="M93" s="58">
        <v>26089.25</v>
      </c>
      <c r="N93" s="31"/>
      <c r="O93" s="31">
        <v>26900</v>
      </c>
      <c r="P93" s="31"/>
      <c r="Q93" s="28">
        <v>28698</v>
      </c>
      <c r="S93" s="26">
        <f t="shared" si="8"/>
        <v>1798</v>
      </c>
    </row>
    <row r="94" spans="1:21" s="9" customFormat="1" x14ac:dyDescent="0.25">
      <c r="A94" s="7"/>
      <c r="B94" s="7"/>
      <c r="C94" s="7"/>
      <c r="D94" s="21"/>
      <c r="E94" s="7" t="s">
        <v>77</v>
      </c>
      <c r="F94" s="7"/>
      <c r="G94" s="31">
        <v>4230.75</v>
      </c>
      <c r="H94" s="31"/>
      <c r="I94" s="31"/>
      <c r="J94" s="31"/>
      <c r="K94" s="31"/>
      <c r="L94" s="31"/>
      <c r="M94" s="31">
        <v>1900</v>
      </c>
      <c r="N94" s="31"/>
      <c r="O94" s="31">
        <v>3500</v>
      </c>
      <c r="P94" s="31"/>
      <c r="Q94" s="28">
        <v>2500</v>
      </c>
      <c r="S94" s="26">
        <f t="shared" si="8"/>
        <v>-1000</v>
      </c>
    </row>
    <row r="95" spans="1:21" s="9" customFormat="1" x14ac:dyDescent="0.25">
      <c r="A95" s="7"/>
      <c r="B95" s="7"/>
      <c r="C95" s="7"/>
      <c r="D95" s="21"/>
      <c r="E95" s="7" t="s">
        <v>74</v>
      </c>
      <c r="F95" s="7"/>
      <c r="G95" s="31">
        <v>164</v>
      </c>
      <c r="H95" s="31"/>
      <c r="I95" s="31"/>
      <c r="J95" s="26"/>
      <c r="K95" s="31"/>
      <c r="L95" s="31"/>
      <c r="M95" s="58">
        <v>170</v>
      </c>
      <c r="N95" s="31"/>
      <c r="O95" s="31">
        <v>180</v>
      </c>
      <c r="P95" s="31"/>
      <c r="Q95" s="28">
        <v>200</v>
      </c>
      <c r="S95" s="26">
        <f t="shared" si="8"/>
        <v>20</v>
      </c>
    </row>
    <row r="96" spans="1:21" s="9" customFormat="1" x14ac:dyDescent="0.25">
      <c r="A96" s="7"/>
      <c r="B96" s="7"/>
      <c r="C96" s="7"/>
      <c r="D96" s="7"/>
      <c r="E96" s="7" t="s">
        <v>107</v>
      </c>
      <c r="F96" s="7"/>
      <c r="G96" s="31">
        <v>160.58000000000001</v>
      </c>
      <c r="H96" s="31"/>
      <c r="I96" s="31"/>
      <c r="J96" s="31"/>
      <c r="K96" s="31"/>
      <c r="L96" s="31"/>
      <c r="M96" s="31">
        <v>300</v>
      </c>
      <c r="N96" s="31"/>
      <c r="O96" s="31">
        <v>200</v>
      </c>
      <c r="P96" s="31"/>
      <c r="Q96" s="28">
        <v>400</v>
      </c>
      <c r="S96" s="26">
        <f t="shared" si="8"/>
        <v>200</v>
      </c>
    </row>
    <row r="97" spans="1:19" s="18" customFormat="1" ht="18.75" x14ac:dyDescent="0.3">
      <c r="A97" s="10"/>
      <c r="B97" s="10"/>
      <c r="C97" s="10"/>
      <c r="D97" s="10" t="s">
        <v>78</v>
      </c>
      <c r="E97" s="17"/>
      <c r="F97" s="10"/>
      <c r="G97" s="54">
        <f>ROUND(SUM(G92:G96),5)</f>
        <v>59590.05</v>
      </c>
      <c r="H97" s="41"/>
      <c r="I97" s="35"/>
      <c r="J97" s="35" t="s">
        <v>78</v>
      </c>
      <c r="K97" s="35"/>
      <c r="L97" s="35"/>
      <c r="M97" s="54">
        <f>ROUND(SUM(M92:M96),5)</f>
        <v>59754.25</v>
      </c>
      <c r="N97" s="41"/>
      <c r="O97" s="54">
        <f>ROUND(SUM(O92:O96),5)</f>
        <v>62075</v>
      </c>
      <c r="P97" s="41"/>
      <c r="Q97" s="54">
        <f>ROUND(SUM(Q92:Q96),5)</f>
        <v>64048</v>
      </c>
      <c r="S97" s="54">
        <f>ROUND(SUM(S92:S96),5)</f>
        <v>1973</v>
      </c>
    </row>
    <row r="98" spans="1:19" s="18" customFormat="1" ht="24.75" customHeight="1" x14ac:dyDescent="0.3">
      <c r="A98" s="10"/>
      <c r="B98" s="10"/>
      <c r="C98" s="10"/>
      <c r="D98" s="10" t="s">
        <v>79</v>
      </c>
      <c r="E98" s="10"/>
      <c r="F98" s="10"/>
      <c r="G98" s="41"/>
      <c r="H98" s="41"/>
      <c r="I98" s="35"/>
      <c r="J98" s="35" t="s">
        <v>79</v>
      </c>
      <c r="K98" s="35"/>
      <c r="L98" s="35"/>
      <c r="M98" s="41"/>
      <c r="N98" s="41"/>
      <c r="O98" s="41"/>
      <c r="P98" s="41"/>
      <c r="Q98" s="42"/>
    </row>
    <row r="99" spans="1:19" s="55" customFormat="1" x14ac:dyDescent="0.25">
      <c r="A99" s="20"/>
      <c r="B99" s="20"/>
      <c r="C99" s="20"/>
      <c r="D99" s="20"/>
      <c r="E99" s="20" t="s">
        <v>81</v>
      </c>
      <c r="F99" s="20"/>
      <c r="G99" s="34"/>
      <c r="H99" s="34"/>
      <c r="I99" s="34"/>
      <c r="J99" s="34"/>
      <c r="K99" s="34" t="s">
        <v>81</v>
      </c>
      <c r="L99" s="34"/>
      <c r="M99" s="34"/>
      <c r="N99" s="34"/>
      <c r="O99" s="34"/>
      <c r="P99" s="34"/>
      <c r="Q99" s="36"/>
    </row>
    <row r="100" spans="1:19" s="9" customFormat="1" x14ac:dyDescent="0.25">
      <c r="A100" s="7"/>
      <c r="B100" s="7"/>
      <c r="C100" s="7"/>
      <c r="D100" s="7"/>
      <c r="E100" s="7"/>
      <c r="F100" s="7" t="s">
        <v>83</v>
      </c>
      <c r="G100" s="31">
        <v>25733.53</v>
      </c>
      <c r="H100" s="31"/>
      <c r="I100" s="31"/>
      <c r="J100" s="26"/>
      <c r="K100" s="31"/>
      <c r="L100" s="31"/>
      <c r="M100" s="31">
        <v>60298.95</v>
      </c>
      <c r="N100" s="31"/>
      <c r="O100" s="31">
        <v>45000</v>
      </c>
      <c r="P100" s="31"/>
      <c r="Q100" s="28">
        <v>45000</v>
      </c>
      <c r="S100" s="26">
        <f t="shared" ref="S100:S112" si="9">Q100-O100</f>
        <v>0</v>
      </c>
    </row>
    <row r="101" spans="1:19" s="9" customFormat="1" x14ac:dyDescent="0.25">
      <c r="A101" s="7"/>
      <c r="B101" s="7"/>
      <c r="C101" s="7"/>
      <c r="D101" s="7"/>
      <c r="E101" s="7"/>
      <c r="F101" s="7" t="s">
        <v>84</v>
      </c>
      <c r="G101" s="31">
        <v>61756.5</v>
      </c>
      <c r="H101" s="31"/>
      <c r="I101" s="31"/>
      <c r="J101" s="31"/>
      <c r="K101" s="31"/>
      <c r="L101" s="31"/>
      <c r="M101" s="31">
        <v>34372.400000000001</v>
      </c>
      <c r="N101" s="31"/>
      <c r="O101" s="31">
        <v>20000</v>
      </c>
      <c r="P101" s="31"/>
      <c r="Q101" s="28">
        <v>35000</v>
      </c>
      <c r="S101" s="26">
        <f t="shared" si="9"/>
        <v>15000</v>
      </c>
    </row>
    <row r="102" spans="1:19" s="9" customFormat="1" x14ac:dyDescent="0.25">
      <c r="A102" s="7"/>
      <c r="B102" s="7"/>
      <c r="C102" s="7"/>
      <c r="D102" s="7"/>
      <c r="E102" s="21"/>
      <c r="F102" s="7" t="s">
        <v>82</v>
      </c>
      <c r="G102" s="31"/>
      <c r="H102" s="31"/>
      <c r="I102" s="31"/>
      <c r="J102" s="26"/>
      <c r="K102" s="26"/>
      <c r="L102" s="31"/>
      <c r="M102" s="31">
        <v>0</v>
      </c>
      <c r="N102" s="31"/>
      <c r="O102" s="31">
        <v>0</v>
      </c>
      <c r="P102" s="31"/>
      <c r="Q102" s="28">
        <v>10500</v>
      </c>
      <c r="S102" s="26">
        <f t="shared" si="9"/>
        <v>10500</v>
      </c>
    </row>
    <row r="103" spans="1:19" s="9" customFormat="1" x14ac:dyDescent="0.25">
      <c r="A103" s="7"/>
      <c r="B103" s="7"/>
      <c r="C103" s="7"/>
      <c r="D103" s="7"/>
      <c r="E103" s="7"/>
      <c r="F103" s="20" t="s">
        <v>127</v>
      </c>
      <c r="G103" s="31"/>
      <c r="H103" s="31"/>
      <c r="I103" s="31"/>
      <c r="J103" s="31"/>
      <c r="K103" s="31"/>
      <c r="L103" s="31"/>
      <c r="M103" s="31"/>
      <c r="N103" s="31"/>
      <c r="O103" s="31">
        <v>10000</v>
      </c>
      <c r="P103" s="31"/>
      <c r="Q103" s="28"/>
      <c r="S103" s="26">
        <f t="shared" si="9"/>
        <v>-10000</v>
      </c>
    </row>
    <row r="104" spans="1:19" s="9" customFormat="1" x14ac:dyDescent="0.25">
      <c r="A104" s="7"/>
      <c r="B104" s="7"/>
      <c r="C104" s="7"/>
      <c r="D104" s="7"/>
      <c r="E104" s="7"/>
      <c r="F104" s="7" t="s">
        <v>128</v>
      </c>
      <c r="G104" s="31">
        <v>0</v>
      </c>
      <c r="H104" s="31"/>
      <c r="I104" s="31"/>
      <c r="J104" s="31"/>
      <c r="K104" s="31"/>
      <c r="L104" s="31"/>
      <c r="M104" s="31">
        <f xml:space="preserve"> (964.95 + 1225 )+ (964.95 + 1225 ) *0.0765</f>
        <v>2357.4811749999999</v>
      </c>
      <c r="N104" s="31"/>
      <c r="O104" s="31"/>
      <c r="P104" s="31"/>
      <c r="Q104" s="28">
        <v>2500</v>
      </c>
      <c r="S104" s="26">
        <f t="shared" si="9"/>
        <v>2500</v>
      </c>
    </row>
    <row r="105" spans="1:19" s="9" customFormat="1" x14ac:dyDescent="0.25">
      <c r="A105" s="7"/>
      <c r="B105" s="7"/>
      <c r="C105" s="7"/>
      <c r="D105" s="7"/>
      <c r="E105" s="7"/>
      <c r="F105" s="7" t="s">
        <v>129</v>
      </c>
      <c r="G105" s="31">
        <v>0</v>
      </c>
      <c r="H105" s="31"/>
      <c r="I105" s="31"/>
      <c r="J105" s="31"/>
      <c r="K105" s="31"/>
      <c r="L105" s="31"/>
      <c r="M105" s="31">
        <f xml:space="preserve"> 624.6 + 369.47</f>
        <v>994.07</v>
      </c>
      <c r="N105" s="31"/>
      <c r="O105" s="31"/>
      <c r="P105" s="31"/>
      <c r="Q105" s="28">
        <v>1000</v>
      </c>
      <c r="S105" s="26">
        <f t="shared" si="9"/>
        <v>1000</v>
      </c>
    </row>
    <row r="106" spans="1:19" s="9" customFormat="1" x14ac:dyDescent="0.25">
      <c r="A106" s="7"/>
      <c r="B106" s="7"/>
      <c r="C106" s="7"/>
      <c r="D106" s="7"/>
      <c r="E106" s="7"/>
      <c r="F106" s="7" t="s">
        <v>130</v>
      </c>
      <c r="G106" s="31">
        <v>0</v>
      </c>
      <c r="H106" s="31"/>
      <c r="I106" s="31"/>
      <c r="J106" s="31"/>
      <c r="K106" s="31"/>
      <c r="L106" s="31"/>
      <c r="M106" s="58">
        <v>4900</v>
      </c>
      <c r="N106" s="31"/>
      <c r="O106" s="31"/>
      <c r="P106" s="31"/>
      <c r="Q106" s="28">
        <v>5200</v>
      </c>
      <c r="S106" s="26">
        <f t="shared" si="9"/>
        <v>5200</v>
      </c>
    </row>
    <row r="107" spans="1:19" s="9" customFormat="1" x14ac:dyDescent="0.25">
      <c r="A107" s="7"/>
      <c r="B107" s="7"/>
      <c r="C107" s="7"/>
      <c r="D107" s="7"/>
      <c r="E107" s="7"/>
      <c r="F107" s="7" t="s">
        <v>131</v>
      </c>
      <c r="G107" s="31">
        <v>0</v>
      </c>
      <c r="H107" s="31"/>
      <c r="I107" s="31"/>
      <c r="J107" s="31"/>
      <c r="K107" s="31"/>
      <c r="L107" s="31"/>
      <c r="M107" s="31">
        <f xml:space="preserve"> 199.16 + 47</f>
        <v>246.16</v>
      </c>
      <c r="N107" s="31"/>
      <c r="O107" s="31"/>
      <c r="P107" s="31"/>
      <c r="Q107" s="28">
        <v>500</v>
      </c>
      <c r="S107" s="26">
        <f t="shared" si="9"/>
        <v>500</v>
      </c>
    </row>
    <row r="108" spans="1:19" s="9" customFormat="1" x14ac:dyDescent="0.25">
      <c r="A108" s="20"/>
      <c r="B108" s="20"/>
      <c r="C108" s="20"/>
      <c r="D108" s="20"/>
      <c r="E108" s="20" t="s">
        <v>132</v>
      </c>
      <c r="F108" s="20"/>
      <c r="G108" s="34">
        <f>ROUND(SUM(G103:G107),5)</f>
        <v>0</v>
      </c>
      <c r="H108" s="31"/>
      <c r="I108" s="34"/>
      <c r="J108" s="34"/>
      <c r="K108" s="34" t="s">
        <v>85</v>
      </c>
      <c r="L108" s="26"/>
      <c r="M108" s="34">
        <f>ROUND(SUM(M103:M107),5)</f>
        <v>8497.7111800000002</v>
      </c>
      <c r="N108" s="31"/>
      <c r="O108" s="34">
        <f>ROUND(SUM(O103:O107),5)</f>
        <v>10000</v>
      </c>
      <c r="P108" s="31"/>
      <c r="Q108" s="34">
        <f>ROUND(SUM(Q103:Q107),5)</f>
        <v>9200</v>
      </c>
      <c r="S108" s="34">
        <f>ROUND(SUM(S103:S107),5)</f>
        <v>-800</v>
      </c>
    </row>
    <row r="109" spans="1:19" s="9" customFormat="1" ht="22.9" customHeight="1" x14ac:dyDescent="0.25">
      <c r="A109" s="20"/>
      <c r="B109" s="20"/>
      <c r="C109" s="20"/>
      <c r="D109" s="20"/>
      <c r="E109" s="20" t="s">
        <v>85</v>
      </c>
      <c r="F109" s="20"/>
      <c r="G109" s="56">
        <f>ROUND(SUM(G103:G107)+ SUM(G100:G102),5)</f>
        <v>87490.03</v>
      </c>
      <c r="H109" s="31"/>
      <c r="I109" s="34"/>
      <c r="J109" s="34"/>
      <c r="K109" s="34" t="s">
        <v>85</v>
      </c>
      <c r="L109" s="26"/>
      <c r="M109" s="56">
        <f>ROUND(SUM(M103:M107)+ SUM(M100:M102),5)</f>
        <v>103169.06118</v>
      </c>
      <c r="N109" s="31"/>
      <c r="O109" s="56">
        <f>ROUND(SUM(O103:O107)+ SUM(O100:O102),5)</f>
        <v>75000</v>
      </c>
      <c r="P109" s="31"/>
      <c r="Q109" s="56">
        <f>ROUND(SUM(Q103:Q107)+ SUM(Q100:Q102),5)</f>
        <v>99700</v>
      </c>
      <c r="S109" s="26">
        <f t="shared" si="9"/>
        <v>24700</v>
      </c>
    </row>
    <row r="110" spans="1:19" s="9" customFormat="1" ht="31.5" customHeight="1" x14ac:dyDescent="0.25">
      <c r="A110" s="7"/>
      <c r="B110" s="7"/>
      <c r="C110" s="7"/>
      <c r="D110" s="7"/>
      <c r="E110" s="7" t="s">
        <v>86</v>
      </c>
      <c r="F110" s="7"/>
      <c r="G110" s="31">
        <v>172187.23</v>
      </c>
      <c r="H110" s="31"/>
      <c r="I110" s="31"/>
      <c r="J110" s="31"/>
      <c r="K110" s="31"/>
      <c r="L110" s="26"/>
      <c r="M110" s="58">
        <v>151618.34</v>
      </c>
      <c r="N110" s="31"/>
      <c r="O110" s="31">
        <v>129323</v>
      </c>
      <c r="P110" s="31"/>
      <c r="Q110" s="28">
        <v>138628</v>
      </c>
      <c r="S110" s="26">
        <f t="shared" si="9"/>
        <v>9305</v>
      </c>
    </row>
    <row r="111" spans="1:19" s="9" customFormat="1" ht="24.6" customHeight="1" x14ac:dyDescent="0.25">
      <c r="A111" s="7"/>
      <c r="B111" s="7"/>
      <c r="C111" s="7"/>
      <c r="D111" s="7"/>
      <c r="E111" s="7" t="s">
        <v>110</v>
      </c>
      <c r="F111" s="7"/>
      <c r="G111" s="31">
        <v>38606</v>
      </c>
      <c r="H111" s="31"/>
      <c r="I111" s="31"/>
      <c r="J111" s="31"/>
      <c r="K111" s="31"/>
      <c r="L111" s="26"/>
      <c r="M111" s="31">
        <v>38606</v>
      </c>
      <c r="N111" s="31"/>
      <c r="O111" s="31">
        <v>38606</v>
      </c>
      <c r="P111" s="31"/>
      <c r="Q111" s="28">
        <v>0</v>
      </c>
      <c r="S111" s="26">
        <f t="shared" si="9"/>
        <v>-38606</v>
      </c>
    </row>
    <row r="112" spans="1:19" s="9" customFormat="1" x14ac:dyDescent="0.25">
      <c r="A112" s="7"/>
      <c r="B112" s="7"/>
      <c r="C112" s="7"/>
      <c r="D112" s="21"/>
      <c r="E112" s="7" t="s">
        <v>80</v>
      </c>
      <c r="F112" s="7"/>
      <c r="G112" s="31">
        <v>48288.5</v>
      </c>
      <c r="H112" s="31"/>
      <c r="I112" s="31"/>
      <c r="J112" s="31"/>
      <c r="K112" s="31"/>
      <c r="L112" s="31"/>
      <c r="M112" s="31">
        <v>40956.5</v>
      </c>
      <c r="N112" s="31"/>
      <c r="O112" s="31">
        <v>51025</v>
      </c>
      <c r="P112" s="31"/>
      <c r="Q112" s="28">
        <v>51000</v>
      </c>
      <c r="S112" s="26">
        <f t="shared" si="9"/>
        <v>-25</v>
      </c>
    </row>
    <row r="113" spans="1:19" s="18" customFormat="1" ht="25.9" customHeight="1" x14ac:dyDescent="0.3">
      <c r="A113" s="10"/>
      <c r="B113" s="10"/>
      <c r="C113" s="10"/>
      <c r="D113" s="10" t="s">
        <v>101</v>
      </c>
      <c r="E113" s="17"/>
      <c r="F113" s="10"/>
      <c r="G113" s="54">
        <f>G109+G112+G110+G111</f>
        <v>346571.76</v>
      </c>
      <c r="H113" s="41"/>
      <c r="I113" s="35"/>
      <c r="J113" s="35" t="s">
        <v>87</v>
      </c>
      <c r="K113" s="47"/>
      <c r="L113" s="35"/>
      <c r="M113" s="54">
        <f>M109+M112+M110+M111</f>
        <v>334349.90118000004</v>
      </c>
      <c r="N113" s="41"/>
      <c r="O113" s="54">
        <f>O109+O112+O110+O111</f>
        <v>293954</v>
      </c>
      <c r="P113" s="41"/>
      <c r="Q113" s="54">
        <f>Q109+Q112+Q110+Q111</f>
        <v>289328</v>
      </c>
      <c r="S113" s="54">
        <f>S109+S112+S110+S111</f>
        <v>-4626</v>
      </c>
    </row>
    <row r="114" spans="1:19" s="18" customFormat="1" ht="36.75" customHeight="1" x14ac:dyDescent="0.3">
      <c r="A114" s="10"/>
      <c r="B114" s="10"/>
      <c r="C114" s="10"/>
      <c r="D114" s="10" t="s">
        <v>88</v>
      </c>
      <c r="E114" s="10"/>
      <c r="F114" s="10"/>
      <c r="G114" s="41"/>
      <c r="H114" s="41"/>
      <c r="I114" s="35"/>
      <c r="J114" s="35" t="s">
        <v>88</v>
      </c>
      <c r="K114" s="35"/>
      <c r="L114" s="35"/>
      <c r="M114" s="41"/>
      <c r="N114" s="41"/>
      <c r="O114" s="41"/>
      <c r="P114" s="41"/>
      <c r="Q114" s="42"/>
    </row>
    <row r="115" spans="1:19" s="9" customFormat="1" ht="16.5" thickBot="1" x14ac:dyDescent="0.3">
      <c r="A115" s="7"/>
      <c r="B115" s="7"/>
      <c r="C115" s="7"/>
      <c r="D115" s="21"/>
      <c r="E115" s="7" t="s">
        <v>89</v>
      </c>
      <c r="F115" s="7"/>
      <c r="G115" s="37">
        <v>1316</v>
      </c>
      <c r="H115" s="31"/>
      <c r="I115" s="31"/>
      <c r="J115" s="31"/>
      <c r="K115" s="31"/>
      <c r="L115" s="31"/>
      <c r="M115" s="61">
        <v>1176</v>
      </c>
      <c r="N115" s="31"/>
      <c r="O115" s="37">
        <v>1400</v>
      </c>
      <c r="P115" s="31"/>
      <c r="Q115" s="38">
        <v>940</v>
      </c>
      <c r="S115" s="26">
        <f t="shared" ref="S115" si="10">Q115-O115</f>
        <v>-460</v>
      </c>
    </row>
    <row r="116" spans="1:19" s="18" customFormat="1" ht="43.5" customHeight="1" x14ac:dyDescent="0.3">
      <c r="A116" s="10"/>
      <c r="B116" s="10"/>
      <c r="C116" s="10"/>
      <c r="D116" s="63" t="s">
        <v>90</v>
      </c>
      <c r="E116" s="63"/>
      <c r="F116" s="63"/>
      <c r="G116" s="35">
        <f>ROUND(SUM(G114:G115),5)</f>
        <v>1316</v>
      </c>
      <c r="H116" s="41"/>
      <c r="I116" s="35"/>
      <c r="J116" s="35" t="s">
        <v>90</v>
      </c>
      <c r="K116" s="35"/>
      <c r="L116" s="35"/>
      <c r="M116" s="35">
        <f>ROUND(SUM(M114:M115),5)</f>
        <v>1176</v>
      </c>
      <c r="N116" s="41"/>
      <c r="O116" s="35">
        <f>ROUND(SUM(O114:O115),5)</f>
        <v>1400</v>
      </c>
      <c r="P116" s="41"/>
      <c r="Q116" s="35">
        <f>ROUND(SUM(Q114:Q115),5)</f>
        <v>940</v>
      </c>
      <c r="S116" s="35">
        <f>ROUND(SUM(S114:S115),5)</f>
        <v>-460</v>
      </c>
    </row>
    <row r="117" spans="1:19" s="18" customFormat="1" ht="36" customHeight="1" x14ac:dyDescent="0.3">
      <c r="A117" s="10"/>
      <c r="B117" s="10"/>
      <c r="C117" s="10"/>
      <c r="D117" s="10" t="s">
        <v>91</v>
      </c>
      <c r="E117" s="17"/>
      <c r="F117" s="10"/>
      <c r="G117" s="47"/>
      <c r="H117" s="41"/>
      <c r="I117" s="35"/>
      <c r="J117" s="35" t="s">
        <v>91</v>
      </c>
      <c r="K117" s="35"/>
      <c r="L117" s="35"/>
      <c r="M117" s="41"/>
      <c r="N117" s="41"/>
      <c r="O117" s="41"/>
      <c r="P117" s="41"/>
      <c r="Q117" s="42"/>
    </row>
    <row r="118" spans="1:19" s="9" customFormat="1" ht="16.5" thickBot="1" x14ac:dyDescent="0.3">
      <c r="A118" s="7"/>
      <c r="B118" s="7"/>
      <c r="C118" s="7"/>
      <c r="D118" s="21"/>
      <c r="E118" s="7" t="s">
        <v>92</v>
      </c>
      <c r="F118" s="7"/>
      <c r="G118" s="31"/>
      <c r="H118" s="31"/>
      <c r="I118" s="31"/>
      <c r="J118" s="31"/>
      <c r="K118" s="31"/>
      <c r="L118" s="31"/>
      <c r="M118" s="37">
        <v>0</v>
      </c>
      <c r="N118" s="31"/>
      <c r="O118" s="37">
        <v>250</v>
      </c>
      <c r="P118" s="31"/>
      <c r="Q118" s="38">
        <v>250</v>
      </c>
      <c r="S118" s="26">
        <f t="shared" ref="S118" si="11">Q118-O118</f>
        <v>0</v>
      </c>
    </row>
    <row r="119" spans="1:19" s="18" customFormat="1" ht="36.6" customHeight="1" x14ac:dyDescent="0.3">
      <c r="A119" s="10"/>
      <c r="B119" s="10"/>
      <c r="C119" s="10"/>
      <c r="D119" s="63" t="s">
        <v>93</v>
      </c>
      <c r="E119" s="63"/>
      <c r="F119" s="63"/>
      <c r="G119" s="54">
        <f>ROUND(SUM(G118:G118),5)</f>
        <v>0</v>
      </c>
      <c r="H119" s="41"/>
      <c r="I119" s="35"/>
      <c r="J119" s="35" t="s">
        <v>93</v>
      </c>
      <c r="K119" s="35"/>
      <c r="L119" s="35"/>
      <c r="M119" s="35">
        <f>ROUND(SUM(M117:M118),5)</f>
        <v>0</v>
      </c>
      <c r="N119" s="41"/>
      <c r="O119" s="35">
        <f>ROUND(SUM(O117:O118),5)</f>
        <v>250</v>
      </c>
      <c r="P119" s="41"/>
      <c r="Q119" s="35">
        <f>ROUND(SUM(Q117:Q118),5)</f>
        <v>250</v>
      </c>
      <c r="S119" s="35">
        <f>ROUND(SUM(S117:S118),5)</f>
        <v>0</v>
      </c>
    </row>
    <row r="120" spans="1:19" s="18" customFormat="1" ht="32.25" customHeight="1" x14ac:dyDescent="0.3">
      <c r="A120" s="10"/>
      <c r="B120" s="10"/>
      <c r="C120" s="10"/>
      <c r="D120" s="10" t="s">
        <v>94</v>
      </c>
      <c r="E120" s="10"/>
      <c r="F120" s="10"/>
      <c r="G120" s="41"/>
      <c r="H120" s="41"/>
      <c r="I120" s="35"/>
      <c r="J120" s="35" t="s">
        <v>94</v>
      </c>
      <c r="K120" s="35"/>
      <c r="L120" s="35"/>
      <c r="M120" s="41"/>
      <c r="N120" s="41"/>
      <c r="O120" s="41"/>
      <c r="P120" s="41"/>
      <c r="Q120" s="42"/>
    </row>
    <row r="121" spans="1:19" s="9" customFormat="1" x14ac:dyDescent="0.25">
      <c r="A121" s="7"/>
      <c r="B121" s="7"/>
      <c r="C121" s="7"/>
      <c r="D121" s="7"/>
      <c r="E121" s="7" t="s">
        <v>96</v>
      </c>
      <c r="F121" s="7"/>
      <c r="G121" s="31"/>
      <c r="H121" s="31"/>
      <c r="I121" s="31"/>
      <c r="J121" s="31"/>
      <c r="K121" s="31"/>
      <c r="L121" s="31"/>
      <c r="M121" s="31">
        <v>0</v>
      </c>
      <c r="N121" s="31"/>
      <c r="O121" s="31">
        <v>1000</v>
      </c>
      <c r="P121" s="31"/>
      <c r="Q121" s="28">
        <v>1000</v>
      </c>
      <c r="S121" s="26">
        <f t="shared" ref="S121:S123" si="12">Q121-O121</f>
        <v>0</v>
      </c>
    </row>
    <row r="122" spans="1:19" s="9" customFormat="1" x14ac:dyDescent="0.25">
      <c r="A122" s="7"/>
      <c r="B122" s="7"/>
      <c r="C122" s="7"/>
      <c r="D122" s="7"/>
      <c r="E122" s="7" t="s">
        <v>111</v>
      </c>
      <c r="F122" s="7"/>
      <c r="G122" s="31">
        <v>21374.880000000001</v>
      </c>
      <c r="H122" s="31"/>
      <c r="I122" s="31"/>
      <c r="J122" s="31"/>
      <c r="K122" s="31"/>
      <c r="L122" s="31"/>
      <c r="M122" s="31">
        <v>0</v>
      </c>
      <c r="N122" s="31"/>
      <c r="O122" s="31">
        <v>0</v>
      </c>
      <c r="P122" s="31"/>
      <c r="Q122" s="28">
        <v>0</v>
      </c>
      <c r="S122" s="26">
        <f t="shared" si="12"/>
        <v>0</v>
      </c>
    </row>
    <row r="123" spans="1:19" s="9" customFormat="1" x14ac:dyDescent="0.25">
      <c r="A123" s="7"/>
      <c r="B123" s="7"/>
      <c r="C123" s="7"/>
      <c r="D123" s="21"/>
      <c r="E123" s="7" t="s">
        <v>95</v>
      </c>
      <c r="F123" s="7"/>
      <c r="G123" s="31"/>
      <c r="H123" s="31"/>
      <c r="I123" s="31"/>
      <c r="J123" s="31"/>
      <c r="K123" s="31"/>
      <c r="L123" s="31"/>
      <c r="M123" s="31">
        <v>0</v>
      </c>
      <c r="N123" s="31"/>
      <c r="O123" s="31">
        <v>1000</v>
      </c>
      <c r="P123" s="31"/>
      <c r="Q123" s="28">
        <v>0</v>
      </c>
      <c r="S123" s="26">
        <f t="shared" si="12"/>
        <v>-1000</v>
      </c>
    </row>
    <row r="124" spans="1:19" s="18" customFormat="1" ht="18.75" x14ac:dyDescent="0.3">
      <c r="A124" s="10"/>
      <c r="B124" s="10"/>
      <c r="C124" s="10"/>
      <c r="D124" s="10" t="s">
        <v>97</v>
      </c>
      <c r="E124" s="10"/>
      <c r="F124" s="10"/>
      <c r="G124" s="54">
        <f>SUM(G121:G122)</f>
        <v>21374.880000000001</v>
      </c>
      <c r="H124" s="41"/>
      <c r="I124" s="35"/>
      <c r="J124" s="35" t="s">
        <v>97</v>
      </c>
      <c r="K124" s="35"/>
      <c r="L124" s="35"/>
      <c r="M124" s="54">
        <f>SUM(M121:M123)</f>
        <v>0</v>
      </c>
      <c r="N124" s="41"/>
      <c r="O124" s="54">
        <f>SUM(O121:O123)</f>
        <v>2000</v>
      </c>
      <c r="P124" s="41"/>
      <c r="Q124" s="54">
        <f>SUM(Q121:Q123)</f>
        <v>1000</v>
      </c>
      <c r="S124" s="54">
        <f>SUM(S121:S123)</f>
        <v>-1000</v>
      </c>
    </row>
    <row r="125" spans="1:19" ht="15" x14ac:dyDescent="0.2">
      <c r="A125" s="1"/>
      <c r="B125" s="1"/>
      <c r="C125" s="1"/>
      <c r="F125" s="1"/>
      <c r="G125" s="31"/>
      <c r="H125" s="39"/>
      <c r="I125" s="45"/>
      <c r="K125" s="45"/>
      <c r="L125" s="45"/>
      <c r="M125" s="31"/>
      <c r="N125" s="39"/>
      <c r="O125" s="31"/>
      <c r="P125" s="39"/>
    </row>
    <row r="126" spans="1:19" s="18" customFormat="1" ht="32.25" customHeight="1" x14ac:dyDescent="0.3">
      <c r="A126" s="10"/>
      <c r="B126" s="10"/>
      <c r="C126" s="10"/>
      <c r="D126" s="10" t="s">
        <v>117</v>
      </c>
      <c r="E126" s="10"/>
      <c r="F126" s="10"/>
      <c r="G126" s="41"/>
      <c r="H126" s="41"/>
      <c r="I126" s="35"/>
      <c r="J126" s="35" t="s">
        <v>94</v>
      </c>
      <c r="K126" s="35"/>
      <c r="L126" s="35"/>
      <c r="M126" s="41"/>
      <c r="N126" s="41"/>
      <c r="O126" s="41"/>
      <c r="P126" s="41"/>
      <c r="Q126" s="42"/>
    </row>
    <row r="127" spans="1:19" s="9" customFormat="1" x14ac:dyDescent="0.25">
      <c r="A127" s="7"/>
      <c r="B127" s="7"/>
      <c r="C127" s="7"/>
      <c r="D127" s="21"/>
      <c r="E127" s="7" t="s">
        <v>118</v>
      </c>
      <c r="F127" s="7"/>
      <c r="G127" s="31"/>
      <c r="H127" s="31"/>
      <c r="I127" s="31"/>
      <c r="J127" s="31"/>
      <c r="K127" s="31" t="s">
        <v>95</v>
      </c>
      <c r="L127" s="31"/>
      <c r="M127" s="58">
        <v>21573.75</v>
      </c>
      <c r="N127" s="31"/>
      <c r="O127" s="31">
        <v>20000</v>
      </c>
      <c r="P127" s="31"/>
      <c r="Q127" s="28">
        <v>0</v>
      </c>
      <c r="S127" s="26">
        <f t="shared" ref="S127" si="13">Q127-O127</f>
        <v>-20000</v>
      </c>
    </row>
    <row r="128" spans="1:19" s="18" customFormat="1" ht="18.75" x14ac:dyDescent="0.3">
      <c r="A128" s="10"/>
      <c r="B128" s="10"/>
      <c r="C128" s="10"/>
      <c r="D128" s="10" t="s">
        <v>134</v>
      </c>
      <c r="E128" s="10"/>
      <c r="F128" s="10"/>
      <c r="G128" s="54">
        <v>0</v>
      </c>
      <c r="H128" s="41"/>
      <c r="I128" s="54"/>
      <c r="J128" s="54" t="s">
        <v>72</v>
      </c>
      <c r="K128" s="54"/>
      <c r="L128" s="54"/>
      <c r="M128" s="54">
        <f>SUM(M127:M127)</f>
        <v>21573.75</v>
      </c>
      <c r="N128" s="41"/>
      <c r="O128" s="54">
        <f>SUM(O127:O127)</f>
        <v>20000</v>
      </c>
      <c r="P128" s="41"/>
      <c r="Q128" s="54">
        <f>SUM(Q127:Q127)</f>
        <v>0</v>
      </c>
      <c r="S128" s="54">
        <f>SUM(S127:S127)</f>
        <v>-20000</v>
      </c>
    </row>
    <row r="129" spans="1:19" s="18" customFormat="1" ht="33.75" customHeight="1" x14ac:dyDescent="0.3">
      <c r="A129" s="10"/>
      <c r="B129" s="10"/>
      <c r="C129" s="10"/>
      <c r="D129" s="10" t="s">
        <v>71</v>
      </c>
      <c r="E129" s="17"/>
      <c r="F129" s="10"/>
      <c r="G129" s="41"/>
      <c r="H129" s="41"/>
      <c r="I129" s="35"/>
      <c r="J129" s="35" t="s">
        <v>71</v>
      </c>
      <c r="K129" s="47"/>
      <c r="L129" s="35"/>
      <c r="M129" s="41"/>
      <c r="N129" s="41"/>
      <c r="O129" s="41"/>
      <c r="P129" s="41"/>
      <c r="Q129" s="42"/>
    </row>
    <row r="130" spans="1:19" s="18" customFormat="1" ht="19.5" thickBot="1" x14ac:dyDescent="0.35">
      <c r="A130" s="10"/>
      <c r="B130" s="10"/>
      <c r="C130" s="10"/>
      <c r="D130" s="10" t="s">
        <v>72</v>
      </c>
      <c r="E130" s="10"/>
      <c r="F130" s="10"/>
      <c r="G130" s="48">
        <v>0</v>
      </c>
      <c r="H130" s="41"/>
      <c r="I130" s="35"/>
      <c r="J130" s="35" t="s">
        <v>72</v>
      </c>
      <c r="K130" s="35"/>
      <c r="L130" s="35"/>
      <c r="M130" s="48">
        <v>0</v>
      </c>
      <c r="N130" s="41"/>
      <c r="O130" s="48">
        <v>0</v>
      </c>
      <c r="P130" s="41"/>
      <c r="Q130" s="48">
        <v>0</v>
      </c>
      <c r="S130" s="48">
        <v>0</v>
      </c>
    </row>
    <row r="131" spans="1:19" s="18" customFormat="1" ht="19.5" thickBot="1" x14ac:dyDescent="0.35">
      <c r="A131" s="10"/>
      <c r="B131" s="10"/>
      <c r="C131" s="22" t="s">
        <v>105</v>
      </c>
      <c r="D131" s="22"/>
      <c r="E131" s="23"/>
      <c r="F131" s="23"/>
      <c r="G131" s="49">
        <f>G90+G130+G97+G113+G119+G124+G116+G128</f>
        <v>498333.42000000004</v>
      </c>
      <c r="H131" s="41"/>
      <c r="I131" s="35"/>
      <c r="J131" s="35"/>
      <c r="K131" s="35"/>
      <c r="L131" s="35"/>
      <c r="M131" s="49">
        <f>M90+M130+M97+M113+M119+M124+M116+M128</f>
        <v>479859.74118000001</v>
      </c>
      <c r="N131" s="35"/>
      <c r="O131" s="49">
        <f>O90+O130+O97+O113+O119+O124+O116+O128</f>
        <v>452524</v>
      </c>
      <c r="P131" s="35"/>
      <c r="Q131" s="49">
        <f>Q90+Q130+Q97+Q113+Q119+Q124+Q116+Q128</f>
        <v>428596</v>
      </c>
      <c r="S131" s="49">
        <f>S90+S130+S97+S113+S119+S124+S116+S128</f>
        <v>-23928</v>
      </c>
    </row>
    <row r="132" spans="1:19" ht="39" customHeight="1" thickBot="1" x14ac:dyDescent="0.3">
      <c r="D132" s="10"/>
      <c r="G132" s="37"/>
      <c r="I132" s="45"/>
      <c r="J132" s="45"/>
      <c r="K132" s="45"/>
      <c r="L132" s="45"/>
      <c r="M132" s="37"/>
      <c r="O132" s="37"/>
      <c r="Q132" s="37"/>
      <c r="S132" s="37"/>
    </row>
    <row r="133" spans="1:19" s="18" customFormat="1" ht="36" customHeight="1" thickBot="1" x14ac:dyDescent="0.35">
      <c r="A133" s="10"/>
      <c r="B133" s="10"/>
      <c r="C133" s="10" t="s">
        <v>106</v>
      </c>
      <c r="D133" s="17"/>
      <c r="E133" s="17"/>
      <c r="F133" s="17"/>
      <c r="G133" s="50">
        <f>G47-G131</f>
        <v>-39459.620000000054</v>
      </c>
      <c r="H133" s="41"/>
      <c r="I133" s="35"/>
      <c r="J133" s="35"/>
      <c r="K133" s="35"/>
      <c r="L133" s="35"/>
      <c r="M133" s="50">
        <f>M47-M131</f>
        <v>-42844.77118000004</v>
      </c>
      <c r="N133" s="51"/>
      <c r="O133" s="50">
        <f>O47-O131</f>
        <v>0</v>
      </c>
      <c r="P133" s="51"/>
      <c r="Q133" s="50">
        <f>Q47-Q131</f>
        <v>0</v>
      </c>
      <c r="S133" s="50">
        <f>S47-S131</f>
        <v>0</v>
      </c>
    </row>
    <row r="134" spans="1:19" ht="16.5" thickTop="1" x14ac:dyDescent="0.25">
      <c r="A134" s="1"/>
      <c r="B134" s="1"/>
      <c r="C134" s="1"/>
      <c r="H134" s="39"/>
      <c r="I134" s="45"/>
      <c r="J134" s="45"/>
      <c r="K134" s="45"/>
      <c r="L134" s="45"/>
      <c r="M134" s="52"/>
      <c r="N134" s="53"/>
      <c r="O134" s="52"/>
      <c r="P134" s="53"/>
      <c r="Q134" s="36"/>
    </row>
    <row r="135" spans="1:19" x14ac:dyDescent="0.25">
      <c r="A135" s="1"/>
      <c r="H135" s="39"/>
      <c r="I135" s="45"/>
      <c r="J135" s="45"/>
      <c r="K135" s="45"/>
      <c r="L135" s="45"/>
    </row>
    <row r="137" spans="1:19" x14ac:dyDescent="0.25">
      <c r="I137" s="45"/>
      <c r="J137" s="45"/>
      <c r="K137" s="45"/>
      <c r="L137" s="45"/>
    </row>
    <row r="138" spans="1:19" x14ac:dyDescent="0.25">
      <c r="I138" s="45"/>
      <c r="J138" s="45"/>
      <c r="K138" s="45"/>
      <c r="L138" s="45"/>
    </row>
    <row r="139" spans="1:19" ht="18" x14ac:dyDescent="0.25">
      <c r="F139" s="17" t="s">
        <v>108</v>
      </c>
      <c r="G139" s="28">
        <v>43119.25</v>
      </c>
      <c r="I139" s="45"/>
      <c r="J139" s="45"/>
      <c r="K139" s="45"/>
      <c r="L139" s="45"/>
      <c r="M139" s="26">
        <v>53659.63</v>
      </c>
    </row>
    <row r="140" spans="1:19" x14ac:dyDescent="0.25">
      <c r="F140" s="3" t="s">
        <v>109</v>
      </c>
      <c r="G140" s="26">
        <v>50000</v>
      </c>
      <c r="I140" s="45"/>
      <c r="J140" s="45"/>
      <c r="K140" s="45"/>
      <c r="L140" s="45"/>
    </row>
    <row r="141" spans="1:19" x14ac:dyDescent="0.25">
      <c r="G141" s="57">
        <v>93119.25</v>
      </c>
      <c r="I141" s="45"/>
      <c r="J141" s="45"/>
      <c r="K141" s="45"/>
      <c r="L141" s="45"/>
    </row>
    <row r="142" spans="1:19" x14ac:dyDescent="0.25">
      <c r="I142" s="45"/>
      <c r="J142" s="45"/>
      <c r="K142" s="45"/>
      <c r="L142" s="45"/>
    </row>
    <row r="143" spans="1:19" x14ac:dyDescent="0.25">
      <c r="G143" s="26">
        <f>G141+G133</f>
        <v>53659.629999999946</v>
      </c>
      <c r="I143" s="45"/>
      <c r="J143" s="45"/>
      <c r="K143" s="45"/>
      <c r="L143" s="45"/>
    </row>
    <row r="144" spans="1:19" x14ac:dyDescent="0.25">
      <c r="I144" s="45"/>
      <c r="J144" s="45"/>
      <c r="K144" s="45"/>
      <c r="L144" s="45"/>
    </row>
    <row r="145" spans="9:12" x14ac:dyDescent="0.25">
      <c r="I145" s="45"/>
      <c r="J145" s="45"/>
      <c r="K145" s="45"/>
      <c r="L145" s="45"/>
    </row>
    <row r="146" spans="9:12" x14ac:dyDescent="0.25">
      <c r="I146" s="45"/>
      <c r="J146" s="45"/>
      <c r="K146" s="45"/>
      <c r="L146" s="45"/>
    </row>
    <row r="147" spans="9:12" x14ac:dyDescent="0.25">
      <c r="I147" s="45"/>
      <c r="J147" s="45"/>
      <c r="K147" s="45"/>
      <c r="L147" s="45"/>
    </row>
    <row r="148" spans="9:12" x14ac:dyDescent="0.25">
      <c r="I148" s="45"/>
      <c r="J148" s="45"/>
      <c r="K148" s="45"/>
      <c r="L148" s="45"/>
    </row>
    <row r="149" spans="9:12" x14ac:dyDescent="0.25">
      <c r="I149" s="45"/>
      <c r="J149" s="45"/>
      <c r="K149" s="45"/>
      <c r="L149" s="45"/>
    </row>
    <row r="150" spans="9:12" x14ac:dyDescent="0.25">
      <c r="I150" s="45"/>
      <c r="J150" s="45"/>
      <c r="K150" s="45"/>
      <c r="L150" s="45"/>
    </row>
    <row r="151" spans="9:12" x14ac:dyDescent="0.25">
      <c r="I151" s="45"/>
      <c r="J151" s="45"/>
      <c r="K151" s="45"/>
      <c r="L151" s="45"/>
    </row>
    <row r="152" spans="9:12" x14ac:dyDescent="0.25">
      <c r="I152" s="45"/>
      <c r="J152" s="45"/>
      <c r="K152" s="45"/>
      <c r="L152" s="45"/>
    </row>
    <row r="153" spans="9:12" x14ac:dyDescent="0.25">
      <c r="I153" s="45"/>
      <c r="J153" s="45"/>
      <c r="K153" s="45"/>
      <c r="L153" s="45"/>
    </row>
    <row r="154" spans="9:12" x14ac:dyDescent="0.25">
      <c r="I154" s="45"/>
      <c r="J154" s="45"/>
      <c r="K154" s="45"/>
      <c r="L154" s="45"/>
    </row>
    <row r="155" spans="9:12" x14ac:dyDescent="0.25">
      <c r="I155" s="45"/>
      <c r="J155" s="45"/>
      <c r="K155" s="45"/>
      <c r="L155" s="45"/>
    </row>
    <row r="156" spans="9:12" x14ac:dyDescent="0.25">
      <c r="I156" s="45"/>
      <c r="J156" s="45"/>
      <c r="K156" s="45"/>
      <c r="L156" s="45"/>
    </row>
    <row r="157" spans="9:12" x14ac:dyDescent="0.25">
      <c r="I157" s="45"/>
      <c r="J157" s="45"/>
      <c r="K157" s="45"/>
      <c r="L157" s="45"/>
    </row>
    <row r="158" spans="9:12" x14ac:dyDescent="0.25">
      <c r="I158" s="45"/>
      <c r="J158" s="45"/>
      <c r="K158" s="45"/>
      <c r="L158" s="45"/>
    </row>
    <row r="159" spans="9:12" x14ac:dyDescent="0.25">
      <c r="I159" s="45"/>
      <c r="J159" s="45"/>
      <c r="K159" s="45"/>
      <c r="L159" s="45"/>
    </row>
    <row r="160" spans="9:12" x14ac:dyDescent="0.25">
      <c r="I160" s="45"/>
      <c r="J160" s="45"/>
      <c r="K160" s="45"/>
      <c r="L160" s="45"/>
    </row>
    <row r="161" spans="9:12" x14ac:dyDescent="0.25">
      <c r="I161" s="45"/>
      <c r="J161" s="45"/>
      <c r="K161" s="45"/>
      <c r="L161" s="45"/>
    </row>
    <row r="162" spans="9:12" x14ac:dyDescent="0.25">
      <c r="I162" s="45"/>
      <c r="J162" s="45"/>
      <c r="K162" s="45"/>
      <c r="L162" s="45"/>
    </row>
    <row r="163" spans="9:12" x14ac:dyDescent="0.25">
      <c r="I163" s="45"/>
      <c r="J163" s="45"/>
      <c r="K163" s="45"/>
      <c r="L163" s="45"/>
    </row>
    <row r="164" spans="9:12" x14ac:dyDescent="0.25">
      <c r="I164" s="45"/>
      <c r="J164" s="45"/>
      <c r="K164" s="45"/>
      <c r="L164" s="45"/>
    </row>
    <row r="165" spans="9:12" x14ac:dyDescent="0.25">
      <c r="I165" s="45"/>
      <c r="J165" s="45"/>
      <c r="K165" s="45"/>
      <c r="L165" s="45"/>
    </row>
    <row r="166" spans="9:12" x14ac:dyDescent="0.25">
      <c r="I166" s="45"/>
      <c r="J166" s="45"/>
      <c r="K166" s="45"/>
      <c r="L166" s="45"/>
    </row>
    <row r="167" spans="9:12" x14ac:dyDescent="0.25">
      <c r="I167" s="45"/>
      <c r="J167" s="45"/>
      <c r="K167" s="45"/>
      <c r="L167" s="45"/>
    </row>
    <row r="168" spans="9:12" x14ac:dyDescent="0.25">
      <c r="I168" s="45"/>
      <c r="J168" s="45"/>
      <c r="K168" s="45"/>
      <c r="L168" s="45"/>
    </row>
    <row r="169" spans="9:12" x14ac:dyDescent="0.25">
      <c r="I169" s="45"/>
      <c r="J169" s="45"/>
      <c r="K169" s="45"/>
      <c r="L169" s="45"/>
    </row>
    <row r="170" spans="9:12" x14ac:dyDescent="0.25">
      <c r="I170" s="45"/>
      <c r="J170" s="45"/>
      <c r="K170" s="45"/>
    </row>
    <row r="171" spans="9:12" x14ac:dyDescent="0.25">
      <c r="I171" s="45"/>
      <c r="J171" s="45"/>
    </row>
    <row r="172" spans="9:12" x14ac:dyDescent="0.25">
      <c r="I172" s="45"/>
      <c r="J172" s="45"/>
    </row>
    <row r="173" spans="9:12" x14ac:dyDescent="0.25">
      <c r="I173" s="45"/>
      <c r="J173" s="45"/>
    </row>
  </sheetData>
  <mergeCells count="11">
    <mergeCell ref="D90:F90"/>
    <mergeCell ref="D116:F116"/>
    <mergeCell ref="D119:F119"/>
    <mergeCell ref="A1:Q1"/>
    <mergeCell ref="D25:F25"/>
    <mergeCell ref="D42:F42"/>
    <mergeCell ref="D36:F36"/>
    <mergeCell ref="E85:F85"/>
    <mergeCell ref="E68:F68"/>
    <mergeCell ref="E77:F77"/>
    <mergeCell ref="D46:F46"/>
  </mergeCells>
  <pageMargins left="0.25" right="0.25" top="0.75" bottom="0.75" header="0.3" footer="0.3"/>
  <pageSetup scale="88" fitToHeight="0" orientation="landscape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5</xdr:col>
                <xdr:colOff>257175</xdr:colOff>
                <xdr:row>3</xdr:row>
                <xdr:rowOff>123825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5</xdr:col>
                <xdr:colOff>257175</xdr:colOff>
                <xdr:row>3</xdr:row>
                <xdr:rowOff>123825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Davis</dc:creator>
  <cp:lastModifiedBy>Christine Graap</cp:lastModifiedBy>
  <cp:lastPrinted>2025-10-30T01:16:37Z</cp:lastPrinted>
  <dcterms:created xsi:type="dcterms:W3CDTF">2024-10-12T15:23:15Z</dcterms:created>
  <dcterms:modified xsi:type="dcterms:W3CDTF">2025-10-30T12:27:07Z</dcterms:modified>
</cp:coreProperties>
</file>